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esig-fs1\data\JOINED\Medical and Dental Coverage\Admin Binder 2021-2022\Admin Binder 2021-2022\C Blue Shield\5 Blue Shield Plan Comparisons\"/>
    </mc:Choice>
  </mc:AlternateContent>
  <xr:revisionPtr revIDLastSave="0" documentId="8_{12706048-FBFE-49DD-B45D-97736B9BAB14}" xr6:coauthVersionLast="47" xr6:coauthVersionMax="47" xr10:uidLastSave="{00000000-0000-0000-0000-000000000000}"/>
  <workbookProtection lockStructure="1"/>
  <bookViews>
    <workbookView xWindow="-120" yWindow="-120" windowWidth="21840" windowHeight="13140" tabRatio="836" xr2:uid="{00000000-000D-0000-FFFF-FFFF00000000}"/>
  </bookViews>
  <sheets>
    <sheet name="SISC Plan Comparison-All Plans" sheetId="17" r:id="rId1"/>
    <sheet name="PPO Carriers" sheetId="28" state="hidden" r:id="rId2"/>
    <sheet name="HMO Carriers" sheetId="29" state="hidden" r:id="rId3"/>
    <sheet name="HMO Vivity" sheetId="30" state="hidden" r:id="rId4"/>
    <sheet name="PPO Anthem" sheetId="19" state="hidden" r:id="rId5"/>
    <sheet name="PPO Blue Shield" sheetId="23" state="hidden" r:id="rId6"/>
    <sheet name="HMO Anthem" sheetId="20" state="hidden" r:id="rId7"/>
    <sheet name="HMO Blue Shield" sheetId="21" state="hidden" r:id="rId8"/>
    <sheet name="HMO Kaiser" sheetId="22" state="hidden" r:id="rId9"/>
    <sheet name="PPO Anthem Rx" sheetId="18" state="hidden" r:id="rId10"/>
    <sheet name="PPO Blue Shield Rx" sheetId="24" state="hidden" r:id="rId11"/>
    <sheet name="HMO Anthem Rx" sheetId="26" state="hidden" r:id="rId12"/>
    <sheet name="HMO Vivity Rx" sheetId="31" state="hidden" r:id="rId13"/>
    <sheet name="HMO Blue Shield Rx" sheetId="25" state="hidden" r:id="rId14"/>
    <sheet name="HMO Kaiser Rx" sheetId="27" state="hidden" r:id="rId15"/>
  </sheets>
  <definedNames>
    <definedName name="_xlnm.Print_Area" localSheetId="0">'SISC Plan Comparison-All Plans'!$A$3:$H$51</definedName>
    <definedName name="_xlnm.Print_Titles" localSheetId="0">'SISC Plan Comparison-All Plans'!$A:$A,'SISC Plan Comparison-All Plans'!$6:$6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" i="31" l="1"/>
  <c r="F1" i="31"/>
  <c r="E1" i="31"/>
  <c r="D1" i="31"/>
  <c r="C1" i="31"/>
  <c r="B1" i="31"/>
  <c r="X2" i="30"/>
  <c r="U2" i="30"/>
  <c r="S2" i="30"/>
  <c r="R2" i="30"/>
  <c r="Q2" i="30"/>
  <c r="P2" i="30"/>
  <c r="O2" i="30"/>
  <c r="N2" i="30"/>
  <c r="M2" i="30"/>
  <c r="L2" i="30"/>
  <c r="K2" i="30"/>
  <c r="J2" i="30"/>
  <c r="H2" i="30"/>
  <c r="G2" i="30"/>
  <c r="F2" i="30"/>
  <c r="E2" i="30"/>
  <c r="D2" i="30"/>
  <c r="Y1" i="30"/>
  <c r="X1" i="30"/>
  <c r="W1" i="30"/>
  <c r="V1" i="30"/>
  <c r="U1" i="30"/>
  <c r="T1" i="30"/>
  <c r="S1" i="30"/>
  <c r="R1" i="30"/>
  <c r="Q1" i="30"/>
  <c r="P1" i="30"/>
  <c r="O1" i="30"/>
  <c r="N1" i="30"/>
  <c r="M1" i="30"/>
  <c r="L1" i="30"/>
  <c r="K1" i="30"/>
  <c r="J1" i="30"/>
  <c r="I1" i="30"/>
  <c r="H1" i="30"/>
  <c r="G1" i="30"/>
  <c r="F1" i="30"/>
  <c r="E1" i="30"/>
  <c r="D1" i="30"/>
  <c r="C1" i="30"/>
  <c r="B1" i="30"/>
  <c r="H9" i="19" l="1"/>
  <c r="G9" i="19"/>
  <c r="F9" i="19"/>
  <c r="E9" i="19"/>
  <c r="H9" i="23"/>
  <c r="G9" i="23"/>
  <c r="F9" i="23"/>
  <c r="E9" i="23"/>
  <c r="Y1" i="22" l="1"/>
  <c r="Y1" i="21"/>
  <c r="Y1" i="20"/>
  <c r="Y1" i="23" l="1"/>
  <c r="Y1" i="19" l="1"/>
  <c r="B38" i="17"/>
  <c r="C38" i="17"/>
  <c r="X6" i="21" l="1"/>
  <c r="G38" i="17"/>
  <c r="E38" i="17"/>
  <c r="D38" i="17"/>
  <c r="F38" i="17"/>
  <c r="H38" i="17"/>
  <c r="H49" i="17" l="1"/>
  <c r="G49" i="17"/>
  <c r="F49" i="17"/>
  <c r="E49" i="17"/>
  <c r="D49" i="17"/>
  <c r="C49" i="17"/>
  <c r="B49" i="17"/>
  <c r="H42" i="17"/>
  <c r="G42" i="17"/>
  <c r="F42" i="17"/>
  <c r="E42" i="17"/>
  <c r="D42" i="17"/>
  <c r="C42" i="17"/>
  <c r="B42" i="17"/>
  <c r="D26" i="23" l="1"/>
  <c r="G1" i="18" l="1"/>
  <c r="F1" i="18"/>
  <c r="E1" i="18"/>
  <c r="D1" i="18"/>
  <c r="C1" i="18"/>
  <c r="B1" i="18"/>
  <c r="X11" i="22"/>
  <c r="W11" i="22"/>
  <c r="U11" i="22"/>
  <c r="S11" i="22"/>
  <c r="R11" i="22"/>
  <c r="Q11" i="22"/>
  <c r="P11" i="22"/>
  <c r="O11" i="22"/>
  <c r="N11" i="22"/>
  <c r="M11" i="22"/>
  <c r="J11" i="22"/>
  <c r="H11" i="22"/>
  <c r="G11" i="22"/>
  <c r="F11" i="22"/>
  <c r="X10" i="22"/>
  <c r="W10" i="22"/>
  <c r="U10" i="22"/>
  <c r="S10" i="22"/>
  <c r="R10" i="22"/>
  <c r="Q10" i="22"/>
  <c r="P10" i="22"/>
  <c r="O10" i="22"/>
  <c r="N10" i="22"/>
  <c r="M10" i="22"/>
  <c r="J10" i="22"/>
  <c r="H10" i="22"/>
  <c r="G10" i="22"/>
  <c r="F10" i="22"/>
  <c r="X9" i="22"/>
  <c r="W9" i="22"/>
  <c r="U9" i="22"/>
  <c r="S9" i="22"/>
  <c r="R9" i="22"/>
  <c r="Q9" i="22"/>
  <c r="P9" i="22"/>
  <c r="O9" i="22"/>
  <c r="N9" i="22"/>
  <c r="M9" i="22"/>
  <c r="J9" i="22"/>
  <c r="H9" i="22"/>
  <c r="G9" i="22"/>
  <c r="F9" i="22"/>
  <c r="X8" i="22"/>
  <c r="W8" i="22"/>
  <c r="U8" i="22"/>
  <c r="S8" i="22"/>
  <c r="R8" i="22"/>
  <c r="Q8" i="22"/>
  <c r="P8" i="22"/>
  <c r="O8" i="22"/>
  <c r="N8" i="22"/>
  <c r="M8" i="22"/>
  <c r="J8" i="22"/>
  <c r="H8" i="22"/>
  <c r="G8" i="22"/>
  <c r="F8" i="22"/>
  <c r="E8" i="22"/>
  <c r="D8" i="22"/>
  <c r="X7" i="22"/>
  <c r="W7" i="22"/>
  <c r="U7" i="22"/>
  <c r="S7" i="22"/>
  <c r="R7" i="22"/>
  <c r="Q7" i="22"/>
  <c r="P7" i="22"/>
  <c r="O7" i="22"/>
  <c r="N7" i="22"/>
  <c r="M7" i="22"/>
  <c r="J7" i="22"/>
  <c r="H7" i="22"/>
  <c r="G7" i="22"/>
  <c r="F7" i="22"/>
  <c r="E7" i="22"/>
  <c r="D7" i="22"/>
  <c r="X6" i="22"/>
  <c r="U6" i="22"/>
  <c r="S6" i="22"/>
  <c r="R6" i="22"/>
  <c r="Q6" i="22"/>
  <c r="P6" i="22"/>
  <c r="O6" i="22"/>
  <c r="N6" i="22"/>
  <c r="M6" i="22"/>
  <c r="L6" i="22"/>
  <c r="J6" i="22"/>
  <c r="I6" i="22"/>
  <c r="H6" i="22"/>
  <c r="G6" i="22"/>
  <c r="F6" i="22"/>
  <c r="E6" i="22"/>
  <c r="D6" i="22"/>
  <c r="X5" i="22"/>
  <c r="U5" i="22"/>
  <c r="S5" i="22"/>
  <c r="R5" i="22"/>
  <c r="Q5" i="22"/>
  <c r="P5" i="22"/>
  <c r="O5" i="22"/>
  <c r="N5" i="22"/>
  <c r="M5" i="22"/>
  <c r="L5" i="22"/>
  <c r="J5" i="22"/>
  <c r="I5" i="22"/>
  <c r="H5" i="22"/>
  <c r="G5" i="22"/>
  <c r="F5" i="22"/>
  <c r="E5" i="22"/>
  <c r="D5" i="22"/>
  <c r="X4" i="22"/>
  <c r="U4" i="22"/>
  <c r="S4" i="22"/>
  <c r="R4" i="22"/>
  <c r="Q4" i="22"/>
  <c r="P4" i="22"/>
  <c r="O4" i="22"/>
  <c r="N4" i="22"/>
  <c r="M4" i="22"/>
  <c r="L4" i="22"/>
  <c r="J4" i="22"/>
  <c r="I4" i="22"/>
  <c r="H4" i="22"/>
  <c r="G4" i="22"/>
  <c r="F4" i="22"/>
  <c r="E4" i="22"/>
  <c r="D4" i="22"/>
  <c r="X3" i="22"/>
  <c r="U3" i="22"/>
  <c r="S3" i="22"/>
  <c r="R3" i="22"/>
  <c r="Q3" i="22"/>
  <c r="P3" i="22"/>
  <c r="O3" i="22"/>
  <c r="N3" i="22"/>
  <c r="M3" i="22"/>
  <c r="L3" i="22"/>
  <c r="J3" i="22"/>
  <c r="I3" i="22"/>
  <c r="H3" i="22"/>
  <c r="G3" i="22"/>
  <c r="F3" i="22"/>
  <c r="E3" i="22"/>
  <c r="D3" i="22"/>
  <c r="X2" i="22"/>
  <c r="U2" i="22"/>
  <c r="S2" i="22"/>
  <c r="R2" i="22"/>
  <c r="Q2" i="22"/>
  <c r="P2" i="22"/>
  <c r="O2" i="22"/>
  <c r="N2" i="22"/>
  <c r="M2" i="22"/>
  <c r="L2" i="22"/>
  <c r="J2" i="22"/>
  <c r="I2" i="22"/>
  <c r="H2" i="22"/>
  <c r="G2" i="22"/>
  <c r="F2" i="22"/>
  <c r="E2" i="22"/>
  <c r="D2" i="22"/>
  <c r="X1" i="22"/>
  <c r="W1" i="22"/>
  <c r="V1" i="22"/>
  <c r="U1" i="22"/>
  <c r="T1" i="22"/>
  <c r="S1" i="22"/>
  <c r="R1" i="22"/>
  <c r="Q1" i="22"/>
  <c r="P1" i="22"/>
  <c r="O1" i="22"/>
  <c r="N1" i="22"/>
  <c r="M1" i="22"/>
  <c r="L1" i="22"/>
  <c r="K1" i="22"/>
  <c r="J1" i="22"/>
  <c r="I1" i="22"/>
  <c r="H1" i="22"/>
  <c r="G1" i="22"/>
  <c r="F1" i="22"/>
  <c r="E1" i="22"/>
  <c r="D1" i="22"/>
  <c r="C1" i="22"/>
  <c r="B1" i="22"/>
  <c r="X6" i="20"/>
  <c r="W6" i="20"/>
  <c r="U6" i="20"/>
  <c r="S6" i="20"/>
  <c r="K6" i="20"/>
  <c r="X5" i="20"/>
  <c r="W5" i="20"/>
  <c r="U5" i="20"/>
  <c r="S5" i="20"/>
  <c r="M5" i="20"/>
  <c r="L5" i="20"/>
  <c r="K5" i="20"/>
  <c r="J5" i="20"/>
  <c r="H5" i="20"/>
  <c r="G5" i="20"/>
  <c r="F5" i="20"/>
  <c r="E5" i="20"/>
  <c r="D5" i="20"/>
  <c r="X4" i="20"/>
  <c r="W4" i="20"/>
  <c r="U4" i="20"/>
  <c r="S4" i="20"/>
  <c r="M4" i="20"/>
  <c r="L4" i="20"/>
  <c r="K4" i="20"/>
  <c r="J4" i="20"/>
  <c r="H4" i="20"/>
  <c r="G4" i="20"/>
  <c r="F4" i="20"/>
  <c r="E4" i="20"/>
  <c r="D4" i="20"/>
  <c r="X3" i="20"/>
  <c r="W3" i="20"/>
  <c r="U3" i="20"/>
  <c r="S3" i="20"/>
  <c r="R3" i="20"/>
  <c r="Q3" i="20"/>
  <c r="P3" i="20"/>
  <c r="M3" i="20"/>
  <c r="L3" i="20"/>
  <c r="K3" i="20"/>
  <c r="J3" i="20"/>
  <c r="H3" i="20"/>
  <c r="G3" i="20"/>
  <c r="F3" i="20"/>
  <c r="E3" i="20"/>
  <c r="D3" i="20"/>
  <c r="X2" i="20"/>
  <c r="U2" i="20"/>
  <c r="S2" i="20"/>
  <c r="R2" i="20"/>
  <c r="Q2" i="20"/>
  <c r="P2" i="20"/>
  <c r="O2" i="20"/>
  <c r="N2" i="20"/>
  <c r="M2" i="20"/>
  <c r="L2" i="20"/>
  <c r="K2" i="20"/>
  <c r="J2" i="20"/>
  <c r="H2" i="20"/>
  <c r="G2" i="20"/>
  <c r="F2" i="20"/>
  <c r="E2" i="20"/>
  <c r="D2" i="20"/>
  <c r="X1" i="20"/>
  <c r="W1" i="20"/>
  <c r="V1" i="20"/>
  <c r="U1" i="20"/>
  <c r="T1" i="20"/>
  <c r="S1" i="20"/>
  <c r="R1" i="20"/>
  <c r="Q1" i="20"/>
  <c r="P1" i="20"/>
  <c r="O1" i="20"/>
  <c r="N1" i="20"/>
  <c r="M1" i="20"/>
  <c r="L1" i="20"/>
  <c r="K1" i="20"/>
  <c r="J1" i="20"/>
  <c r="I1" i="20"/>
  <c r="H1" i="20"/>
  <c r="G1" i="20"/>
  <c r="F1" i="20"/>
  <c r="E1" i="20"/>
  <c r="D1" i="20"/>
  <c r="C1" i="20"/>
  <c r="B1" i="20"/>
  <c r="X31" i="23"/>
  <c r="W31" i="23"/>
  <c r="V31" i="23"/>
  <c r="T31" i="23"/>
  <c r="S31" i="23"/>
  <c r="R31" i="23"/>
  <c r="Q31" i="23"/>
  <c r="P31" i="23"/>
  <c r="O31" i="23"/>
  <c r="N31" i="23"/>
  <c r="J31" i="23"/>
  <c r="I31" i="23"/>
  <c r="H31" i="23"/>
  <c r="G31" i="23"/>
  <c r="F31" i="23"/>
  <c r="E31" i="23"/>
  <c r="D31" i="23"/>
  <c r="X30" i="23"/>
  <c r="W30" i="23"/>
  <c r="V30" i="23"/>
  <c r="T30" i="23"/>
  <c r="S30" i="23"/>
  <c r="R30" i="23"/>
  <c r="Q30" i="23"/>
  <c r="P30" i="23"/>
  <c r="O30" i="23"/>
  <c r="N30" i="23"/>
  <c r="J30" i="23"/>
  <c r="I30" i="23"/>
  <c r="H30" i="23"/>
  <c r="G30" i="23"/>
  <c r="F30" i="23"/>
  <c r="D30" i="23"/>
  <c r="X29" i="23"/>
  <c r="W29" i="23"/>
  <c r="V29" i="23"/>
  <c r="T29" i="23"/>
  <c r="S29" i="23"/>
  <c r="R29" i="23"/>
  <c r="Q29" i="23"/>
  <c r="P29" i="23"/>
  <c r="O29" i="23"/>
  <c r="N29" i="23"/>
  <c r="J29" i="23"/>
  <c r="I29" i="23"/>
  <c r="H29" i="23"/>
  <c r="G29" i="23"/>
  <c r="F29" i="23"/>
  <c r="E29" i="23"/>
  <c r="D29" i="23"/>
  <c r="X28" i="23"/>
  <c r="W28" i="23"/>
  <c r="V28" i="23"/>
  <c r="T28" i="23"/>
  <c r="S28" i="23"/>
  <c r="R28" i="23"/>
  <c r="Q28" i="23"/>
  <c r="P28" i="23"/>
  <c r="O28" i="23"/>
  <c r="N28" i="23"/>
  <c r="J28" i="23"/>
  <c r="I28" i="23"/>
  <c r="H28" i="23"/>
  <c r="G28" i="23"/>
  <c r="F28" i="23"/>
  <c r="E28" i="23"/>
  <c r="D28" i="23"/>
  <c r="X27" i="23"/>
  <c r="W27" i="23"/>
  <c r="V27" i="23"/>
  <c r="T27" i="23"/>
  <c r="S27" i="23"/>
  <c r="R27" i="23"/>
  <c r="Q27" i="23"/>
  <c r="P27" i="23"/>
  <c r="O27" i="23"/>
  <c r="N27" i="23"/>
  <c r="J27" i="23"/>
  <c r="I27" i="23"/>
  <c r="H27" i="23"/>
  <c r="G27" i="23"/>
  <c r="F27" i="23"/>
  <c r="E27" i="23"/>
  <c r="D27" i="23"/>
  <c r="X26" i="23"/>
  <c r="W26" i="23"/>
  <c r="V26" i="23"/>
  <c r="T26" i="23"/>
  <c r="S26" i="23"/>
  <c r="R26" i="23"/>
  <c r="Q26" i="23"/>
  <c r="P26" i="23"/>
  <c r="O26" i="23"/>
  <c r="N26" i="23"/>
  <c r="J26" i="23"/>
  <c r="I26" i="23"/>
  <c r="H26" i="23"/>
  <c r="G26" i="23"/>
  <c r="F26" i="23"/>
  <c r="E26" i="23"/>
  <c r="X25" i="23"/>
  <c r="W25" i="23"/>
  <c r="V25" i="23"/>
  <c r="T25" i="23"/>
  <c r="S25" i="23"/>
  <c r="R25" i="23"/>
  <c r="Q25" i="23"/>
  <c r="P25" i="23"/>
  <c r="O25" i="23"/>
  <c r="N25" i="23"/>
  <c r="J25" i="23"/>
  <c r="I25" i="23"/>
  <c r="H25" i="23"/>
  <c r="G25" i="23"/>
  <c r="F25" i="23"/>
  <c r="E25" i="23"/>
  <c r="D25" i="23"/>
  <c r="X24" i="23"/>
  <c r="W24" i="23"/>
  <c r="V24" i="23"/>
  <c r="T24" i="23"/>
  <c r="S24" i="23"/>
  <c r="R24" i="23"/>
  <c r="Q24" i="23"/>
  <c r="P24" i="23"/>
  <c r="O24" i="23"/>
  <c r="N24" i="23"/>
  <c r="J24" i="23"/>
  <c r="I24" i="23"/>
  <c r="H24" i="23"/>
  <c r="G24" i="23"/>
  <c r="F24" i="23"/>
  <c r="E24" i="23"/>
  <c r="D24" i="23"/>
  <c r="X23" i="23"/>
  <c r="W23" i="23"/>
  <c r="V23" i="23"/>
  <c r="T23" i="23"/>
  <c r="S23" i="23"/>
  <c r="R23" i="23"/>
  <c r="Q23" i="23"/>
  <c r="P23" i="23"/>
  <c r="O23" i="23"/>
  <c r="N23" i="23"/>
  <c r="J23" i="23"/>
  <c r="I23" i="23"/>
  <c r="H23" i="23"/>
  <c r="G23" i="23"/>
  <c r="F23" i="23"/>
  <c r="X22" i="23"/>
  <c r="W22" i="23"/>
  <c r="V22" i="23"/>
  <c r="T22" i="23"/>
  <c r="S22" i="23"/>
  <c r="R22" i="23"/>
  <c r="Q22" i="23"/>
  <c r="P22" i="23"/>
  <c r="O22" i="23"/>
  <c r="N22" i="23"/>
  <c r="J22" i="23"/>
  <c r="I22" i="23"/>
  <c r="H22" i="23"/>
  <c r="G22" i="23"/>
  <c r="F22" i="23"/>
  <c r="X21" i="23"/>
  <c r="W21" i="23"/>
  <c r="V21" i="23"/>
  <c r="T21" i="23"/>
  <c r="S21" i="23"/>
  <c r="R21" i="23"/>
  <c r="Q21" i="23"/>
  <c r="P21" i="23"/>
  <c r="O21" i="23"/>
  <c r="N21" i="23"/>
  <c r="J21" i="23"/>
  <c r="I21" i="23"/>
  <c r="H21" i="23"/>
  <c r="G21" i="23"/>
  <c r="F21" i="23"/>
  <c r="X20" i="23"/>
  <c r="W20" i="23"/>
  <c r="V20" i="23"/>
  <c r="T20" i="23"/>
  <c r="S20" i="23"/>
  <c r="R20" i="23"/>
  <c r="Q20" i="23"/>
  <c r="P20" i="23"/>
  <c r="O20" i="23"/>
  <c r="N20" i="23"/>
  <c r="J20" i="23"/>
  <c r="I20" i="23"/>
  <c r="H20" i="23"/>
  <c r="G20" i="23"/>
  <c r="F20" i="23"/>
  <c r="X19" i="23"/>
  <c r="W19" i="23"/>
  <c r="V19" i="23"/>
  <c r="T19" i="23"/>
  <c r="S19" i="23"/>
  <c r="R19" i="23"/>
  <c r="Q19" i="23"/>
  <c r="P19" i="23"/>
  <c r="O19" i="23"/>
  <c r="N19" i="23"/>
  <c r="J19" i="23"/>
  <c r="I19" i="23"/>
  <c r="H19" i="23"/>
  <c r="G19" i="23"/>
  <c r="F19" i="23"/>
  <c r="W18" i="23"/>
  <c r="T18" i="23"/>
  <c r="S18" i="23"/>
  <c r="R18" i="23"/>
  <c r="Q18" i="23"/>
  <c r="P18" i="23"/>
  <c r="O18" i="23"/>
  <c r="N18" i="23"/>
  <c r="J18" i="23"/>
  <c r="I18" i="23"/>
  <c r="H18" i="23"/>
  <c r="G18" i="23"/>
  <c r="F18" i="23"/>
  <c r="E18" i="23"/>
  <c r="D18" i="23"/>
  <c r="X17" i="23"/>
  <c r="W17" i="23"/>
  <c r="V17" i="23"/>
  <c r="T17" i="23"/>
  <c r="S17" i="23"/>
  <c r="R17" i="23"/>
  <c r="Q17" i="23"/>
  <c r="P17" i="23"/>
  <c r="O17" i="23"/>
  <c r="N17" i="23"/>
  <c r="J17" i="23"/>
  <c r="I17" i="23"/>
  <c r="H17" i="23"/>
  <c r="G17" i="23"/>
  <c r="F17" i="23"/>
  <c r="E17" i="23"/>
  <c r="D17" i="23"/>
  <c r="X16" i="23"/>
  <c r="W16" i="23"/>
  <c r="V16" i="23"/>
  <c r="T16" i="23"/>
  <c r="S16" i="23"/>
  <c r="R16" i="23"/>
  <c r="Q16" i="23"/>
  <c r="P16" i="23"/>
  <c r="O16" i="23"/>
  <c r="N16" i="23"/>
  <c r="J16" i="23"/>
  <c r="I16" i="23"/>
  <c r="H16" i="23"/>
  <c r="G16" i="23"/>
  <c r="F16" i="23"/>
  <c r="E16" i="23"/>
  <c r="D16" i="23"/>
  <c r="X15" i="23"/>
  <c r="W15" i="23"/>
  <c r="V15" i="23"/>
  <c r="T15" i="23"/>
  <c r="S15" i="23"/>
  <c r="R15" i="23"/>
  <c r="Q15" i="23"/>
  <c r="P15" i="23"/>
  <c r="O15" i="23"/>
  <c r="N15" i="23"/>
  <c r="J15" i="23"/>
  <c r="I15" i="23"/>
  <c r="H15" i="23"/>
  <c r="G15" i="23"/>
  <c r="F15" i="23"/>
  <c r="E15" i="23"/>
  <c r="D15" i="23"/>
  <c r="X14" i="23"/>
  <c r="W14" i="23"/>
  <c r="V14" i="23"/>
  <c r="T14" i="23"/>
  <c r="S14" i="23"/>
  <c r="R14" i="23"/>
  <c r="Q14" i="23"/>
  <c r="P14" i="23"/>
  <c r="O14" i="23"/>
  <c r="N14" i="23"/>
  <c r="J14" i="23"/>
  <c r="I14" i="23"/>
  <c r="H14" i="23"/>
  <c r="G14" i="23"/>
  <c r="F14" i="23"/>
  <c r="E14" i="23"/>
  <c r="D14" i="23"/>
  <c r="X13" i="23"/>
  <c r="W13" i="23"/>
  <c r="V13" i="23"/>
  <c r="T13" i="23"/>
  <c r="S13" i="23"/>
  <c r="R13" i="23"/>
  <c r="Q13" i="23"/>
  <c r="P13" i="23"/>
  <c r="O13" i="23"/>
  <c r="N13" i="23"/>
  <c r="J13" i="23"/>
  <c r="I13" i="23"/>
  <c r="H13" i="23"/>
  <c r="G13" i="23"/>
  <c r="F13" i="23"/>
  <c r="E13" i="23"/>
  <c r="D13" i="23"/>
  <c r="X12" i="23"/>
  <c r="W12" i="23"/>
  <c r="V12" i="23"/>
  <c r="T12" i="23"/>
  <c r="S12" i="23"/>
  <c r="R12" i="23"/>
  <c r="Q12" i="23"/>
  <c r="P12" i="23"/>
  <c r="O12" i="23"/>
  <c r="N12" i="23"/>
  <c r="J12" i="23"/>
  <c r="I12" i="23"/>
  <c r="H12" i="23"/>
  <c r="G12" i="23"/>
  <c r="F12" i="23"/>
  <c r="E12" i="23"/>
  <c r="D12" i="23"/>
  <c r="X11" i="23"/>
  <c r="W11" i="23"/>
  <c r="V11" i="23"/>
  <c r="T11" i="23"/>
  <c r="S11" i="23"/>
  <c r="R11" i="23"/>
  <c r="Q11" i="23"/>
  <c r="P11" i="23"/>
  <c r="O11" i="23"/>
  <c r="N11" i="23"/>
  <c r="J11" i="23"/>
  <c r="I11" i="23"/>
  <c r="H11" i="23"/>
  <c r="G11" i="23"/>
  <c r="F11" i="23"/>
  <c r="E11" i="23"/>
  <c r="D11" i="23"/>
  <c r="X10" i="23"/>
  <c r="W10" i="23"/>
  <c r="V10" i="23"/>
  <c r="T10" i="23"/>
  <c r="S10" i="23"/>
  <c r="R10" i="23"/>
  <c r="Q10" i="23"/>
  <c r="P10" i="23"/>
  <c r="O10" i="23"/>
  <c r="N10" i="23"/>
  <c r="J10" i="23"/>
  <c r="I10" i="23"/>
  <c r="H10" i="23"/>
  <c r="G10" i="23"/>
  <c r="F10" i="23"/>
  <c r="E10" i="23"/>
  <c r="D10" i="23"/>
  <c r="X9" i="23"/>
  <c r="W9" i="23"/>
  <c r="V9" i="23"/>
  <c r="T9" i="23"/>
  <c r="S9" i="23"/>
  <c r="R9" i="23"/>
  <c r="Q9" i="23"/>
  <c r="P9" i="23"/>
  <c r="O9" i="23"/>
  <c r="N9" i="23"/>
  <c r="J9" i="23"/>
  <c r="I9" i="23"/>
  <c r="D9" i="23"/>
  <c r="X8" i="23"/>
  <c r="W8" i="23"/>
  <c r="V8" i="23"/>
  <c r="T8" i="23"/>
  <c r="S8" i="23"/>
  <c r="R8" i="23"/>
  <c r="Q8" i="23"/>
  <c r="P8" i="23"/>
  <c r="O8" i="23"/>
  <c r="N8" i="23"/>
  <c r="J8" i="23"/>
  <c r="I8" i="23"/>
  <c r="H8" i="23"/>
  <c r="G8" i="23"/>
  <c r="F8" i="23"/>
  <c r="E8" i="23"/>
  <c r="D8" i="23"/>
  <c r="X7" i="23"/>
  <c r="W7" i="23"/>
  <c r="V7" i="23"/>
  <c r="T7" i="23"/>
  <c r="S7" i="23"/>
  <c r="R7" i="23"/>
  <c r="Q7" i="23"/>
  <c r="P7" i="23"/>
  <c r="O7" i="23"/>
  <c r="N7" i="23"/>
  <c r="J7" i="23"/>
  <c r="I7" i="23"/>
  <c r="D7" i="23"/>
  <c r="X6" i="23"/>
  <c r="W6" i="23"/>
  <c r="V6" i="23"/>
  <c r="T6" i="23"/>
  <c r="S6" i="23"/>
  <c r="R6" i="23"/>
  <c r="Q6" i="23"/>
  <c r="P6" i="23"/>
  <c r="O6" i="23"/>
  <c r="N6" i="23"/>
  <c r="J6" i="23"/>
  <c r="I6" i="23"/>
  <c r="H6" i="23"/>
  <c r="G6" i="23"/>
  <c r="F6" i="23"/>
  <c r="E6" i="23"/>
  <c r="D6" i="23"/>
  <c r="X5" i="23"/>
  <c r="W5" i="23"/>
  <c r="V5" i="23"/>
  <c r="T5" i="23"/>
  <c r="S5" i="23"/>
  <c r="R5" i="23"/>
  <c r="Q5" i="23"/>
  <c r="P5" i="23"/>
  <c r="O5" i="23"/>
  <c r="N5" i="23"/>
  <c r="J5" i="23"/>
  <c r="I5" i="23"/>
  <c r="H5" i="23"/>
  <c r="G5" i="23"/>
  <c r="F5" i="23"/>
  <c r="E5" i="23"/>
  <c r="D5" i="23"/>
  <c r="X4" i="23"/>
  <c r="W4" i="23"/>
  <c r="V4" i="23"/>
  <c r="T4" i="23"/>
  <c r="S4" i="23"/>
  <c r="R4" i="23"/>
  <c r="Q4" i="23"/>
  <c r="P4" i="23"/>
  <c r="O4" i="23"/>
  <c r="N4" i="23"/>
  <c r="J4" i="23"/>
  <c r="I4" i="23"/>
  <c r="H4" i="23"/>
  <c r="G4" i="23"/>
  <c r="F4" i="23"/>
  <c r="E4" i="23"/>
  <c r="D4" i="23"/>
  <c r="X3" i="23"/>
  <c r="W3" i="23"/>
  <c r="V3" i="23"/>
  <c r="T3" i="23"/>
  <c r="S3" i="23"/>
  <c r="R3" i="23"/>
  <c r="Q3" i="23"/>
  <c r="P3" i="23"/>
  <c r="O3" i="23"/>
  <c r="N3" i="23"/>
  <c r="J3" i="23"/>
  <c r="I3" i="23"/>
  <c r="H3" i="23"/>
  <c r="G3" i="23"/>
  <c r="F3" i="23"/>
  <c r="E3" i="23"/>
  <c r="D3" i="23"/>
  <c r="X2" i="23"/>
  <c r="W2" i="23"/>
  <c r="V2" i="23"/>
  <c r="T2" i="23"/>
  <c r="S2" i="23"/>
  <c r="R2" i="23"/>
  <c r="Q2" i="23"/>
  <c r="P2" i="23"/>
  <c r="O2" i="23"/>
  <c r="N2" i="23"/>
  <c r="J2" i="23"/>
  <c r="I2" i="23"/>
  <c r="H2" i="23"/>
  <c r="G2" i="23"/>
  <c r="F2" i="23"/>
  <c r="E2" i="23"/>
  <c r="D2" i="23"/>
  <c r="X1" i="23"/>
  <c r="W1" i="23"/>
  <c r="V1" i="23"/>
  <c r="U1" i="23"/>
  <c r="T1" i="23"/>
  <c r="S1" i="23"/>
  <c r="R1" i="23"/>
  <c r="Q1" i="23"/>
  <c r="P1" i="23"/>
  <c r="O1" i="23"/>
  <c r="N1" i="23"/>
  <c r="M1" i="23"/>
  <c r="L1" i="23"/>
  <c r="K1" i="23"/>
  <c r="J1" i="23"/>
  <c r="I1" i="23"/>
  <c r="H1" i="23"/>
  <c r="G1" i="23"/>
  <c r="F1" i="23"/>
  <c r="E1" i="23"/>
  <c r="D1" i="23"/>
  <c r="C1" i="23"/>
  <c r="B1" i="23"/>
  <c r="X31" i="19"/>
  <c r="W31" i="19"/>
  <c r="V31" i="19"/>
  <c r="T31" i="19"/>
  <c r="S31" i="19"/>
  <c r="R31" i="19"/>
  <c r="Q31" i="19"/>
  <c r="P31" i="19"/>
  <c r="O31" i="19"/>
  <c r="N31" i="19"/>
  <c r="J31" i="19"/>
  <c r="I31" i="19"/>
  <c r="H31" i="19"/>
  <c r="G31" i="19"/>
  <c r="F31" i="19"/>
  <c r="E31" i="19"/>
  <c r="D31" i="19"/>
  <c r="X30" i="19"/>
  <c r="W30" i="19"/>
  <c r="V30" i="19"/>
  <c r="T30" i="19"/>
  <c r="S30" i="19"/>
  <c r="R30" i="19"/>
  <c r="Q30" i="19"/>
  <c r="P30" i="19"/>
  <c r="O30" i="19"/>
  <c r="N30" i="19"/>
  <c r="J30" i="19"/>
  <c r="I30" i="19"/>
  <c r="H30" i="19"/>
  <c r="G30" i="19"/>
  <c r="F30" i="19"/>
  <c r="D30" i="19"/>
  <c r="X29" i="19"/>
  <c r="W29" i="19"/>
  <c r="V29" i="19"/>
  <c r="T29" i="19"/>
  <c r="S29" i="19"/>
  <c r="R29" i="19"/>
  <c r="Q29" i="19"/>
  <c r="P29" i="19"/>
  <c r="O29" i="19"/>
  <c r="N29" i="19"/>
  <c r="J29" i="19"/>
  <c r="I29" i="19"/>
  <c r="H29" i="19"/>
  <c r="G29" i="19"/>
  <c r="F29" i="19"/>
  <c r="E29" i="19"/>
  <c r="D29" i="19"/>
  <c r="X28" i="19"/>
  <c r="W28" i="19"/>
  <c r="V28" i="19"/>
  <c r="T28" i="19"/>
  <c r="S28" i="19"/>
  <c r="R28" i="19"/>
  <c r="Q28" i="19"/>
  <c r="P28" i="19"/>
  <c r="O28" i="19"/>
  <c r="N28" i="19"/>
  <c r="J28" i="19"/>
  <c r="I28" i="19"/>
  <c r="H28" i="19"/>
  <c r="G28" i="19"/>
  <c r="F28" i="19"/>
  <c r="E28" i="19"/>
  <c r="D28" i="19"/>
  <c r="X27" i="19"/>
  <c r="W27" i="19"/>
  <c r="V27" i="19"/>
  <c r="T27" i="19"/>
  <c r="S27" i="19"/>
  <c r="R27" i="19"/>
  <c r="Q27" i="19"/>
  <c r="P27" i="19"/>
  <c r="O27" i="19"/>
  <c r="N27" i="19"/>
  <c r="J27" i="19"/>
  <c r="I27" i="19"/>
  <c r="H27" i="19"/>
  <c r="G27" i="19"/>
  <c r="F27" i="19"/>
  <c r="E27" i="19"/>
  <c r="D27" i="19"/>
  <c r="X26" i="19"/>
  <c r="W26" i="19"/>
  <c r="V26" i="19"/>
  <c r="T26" i="19"/>
  <c r="S26" i="19"/>
  <c r="R26" i="19"/>
  <c r="Q26" i="19"/>
  <c r="P26" i="19"/>
  <c r="O26" i="19"/>
  <c r="N26" i="19"/>
  <c r="J26" i="19"/>
  <c r="I26" i="19"/>
  <c r="H26" i="19"/>
  <c r="G26" i="19"/>
  <c r="F26" i="19"/>
  <c r="E26" i="19"/>
  <c r="D26" i="19"/>
  <c r="X25" i="19"/>
  <c r="W25" i="19"/>
  <c r="V25" i="19"/>
  <c r="T25" i="19"/>
  <c r="S25" i="19"/>
  <c r="R25" i="19"/>
  <c r="Q25" i="19"/>
  <c r="P25" i="19"/>
  <c r="O25" i="19"/>
  <c r="N25" i="19"/>
  <c r="J25" i="19"/>
  <c r="I25" i="19"/>
  <c r="H25" i="19"/>
  <c r="G25" i="19"/>
  <c r="F25" i="19"/>
  <c r="E25" i="19"/>
  <c r="D25" i="19"/>
  <c r="X24" i="19"/>
  <c r="W24" i="19"/>
  <c r="V24" i="19"/>
  <c r="T24" i="19"/>
  <c r="S24" i="19"/>
  <c r="R24" i="19"/>
  <c r="Q24" i="19"/>
  <c r="P24" i="19"/>
  <c r="O24" i="19"/>
  <c r="N24" i="19"/>
  <c r="J24" i="19"/>
  <c r="I24" i="19"/>
  <c r="H24" i="19"/>
  <c r="G24" i="19"/>
  <c r="F24" i="19"/>
  <c r="E24" i="19"/>
  <c r="D24" i="19"/>
  <c r="X23" i="19"/>
  <c r="W23" i="19"/>
  <c r="V23" i="19"/>
  <c r="T23" i="19"/>
  <c r="S23" i="19"/>
  <c r="R23" i="19"/>
  <c r="Q23" i="19"/>
  <c r="P23" i="19"/>
  <c r="O23" i="19"/>
  <c r="N23" i="19"/>
  <c r="J23" i="19"/>
  <c r="I23" i="19"/>
  <c r="X22" i="19"/>
  <c r="W22" i="19"/>
  <c r="V22" i="19"/>
  <c r="T22" i="19"/>
  <c r="S22" i="19"/>
  <c r="R22" i="19"/>
  <c r="Q22" i="19"/>
  <c r="P22" i="19"/>
  <c r="O22" i="19"/>
  <c r="N22" i="19"/>
  <c r="J22" i="19"/>
  <c r="I22" i="19"/>
  <c r="X21" i="19"/>
  <c r="W21" i="19"/>
  <c r="V21" i="19"/>
  <c r="T21" i="19"/>
  <c r="S21" i="19"/>
  <c r="R21" i="19"/>
  <c r="Q21" i="19"/>
  <c r="P21" i="19"/>
  <c r="O21" i="19"/>
  <c r="N21" i="19"/>
  <c r="J21" i="19"/>
  <c r="I21" i="19"/>
  <c r="H21" i="19"/>
  <c r="G21" i="19"/>
  <c r="F21" i="19"/>
  <c r="X20" i="19"/>
  <c r="W20" i="19"/>
  <c r="V20" i="19"/>
  <c r="T20" i="19"/>
  <c r="S20" i="19"/>
  <c r="R20" i="19"/>
  <c r="Q20" i="19"/>
  <c r="P20" i="19"/>
  <c r="O20" i="19"/>
  <c r="N20" i="19"/>
  <c r="J20" i="19"/>
  <c r="I20" i="19"/>
  <c r="H20" i="19"/>
  <c r="G20" i="19"/>
  <c r="F20" i="19"/>
  <c r="X19" i="19"/>
  <c r="W19" i="19"/>
  <c r="V19" i="19"/>
  <c r="T19" i="19"/>
  <c r="S19" i="19"/>
  <c r="R19" i="19"/>
  <c r="Q19" i="19"/>
  <c r="P19" i="19"/>
  <c r="O19" i="19"/>
  <c r="N19" i="19"/>
  <c r="J19" i="19"/>
  <c r="I19" i="19"/>
  <c r="H19" i="19"/>
  <c r="G19" i="19"/>
  <c r="F19" i="19"/>
  <c r="W18" i="19"/>
  <c r="T18" i="19"/>
  <c r="S18" i="19"/>
  <c r="R18" i="19"/>
  <c r="Q18" i="19"/>
  <c r="P18" i="19"/>
  <c r="O18" i="19"/>
  <c r="N18" i="19"/>
  <c r="J18" i="19"/>
  <c r="I18" i="19"/>
  <c r="H18" i="19"/>
  <c r="G18" i="19"/>
  <c r="F18" i="19"/>
  <c r="E18" i="19"/>
  <c r="D18" i="19"/>
  <c r="X17" i="19"/>
  <c r="W17" i="19"/>
  <c r="V17" i="19"/>
  <c r="T17" i="19"/>
  <c r="S17" i="19"/>
  <c r="R17" i="19"/>
  <c r="Q17" i="19"/>
  <c r="P17" i="19"/>
  <c r="O17" i="19"/>
  <c r="N17" i="19"/>
  <c r="J17" i="19"/>
  <c r="I17" i="19"/>
  <c r="H17" i="19"/>
  <c r="G17" i="19"/>
  <c r="F17" i="19"/>
  <c r="E17" i="19"/>
  <c r="D17" i="19"/>
  <c r="X16" i="19"/>
  <c r="W16" i="19"/>
  <c r="V16" i="19"/>
  <c r="T16" i="19"/>
  <c r="S16" i="19"/>
  <c r="R16" i="19"/>
  <c r="Q16" i="19"/>
  <c r="P16" i="19"/>
  <c r="O16" i="19"/>
  <c r="N16" i="19"/>
  <c r="J16" i="19"/>
  <c r="I16" i="19"/>
  <c r="H16" i="19"/>
  <c r="G16" i="19"/>
  <c r="F16" i="19"/>
  <c r="E16" i="19"/>
  <c r="D16" i="19"/>
  <c r="X15" i="19"/>
  <c r="W15" i="19"/>
  <c r="V15" i="19"/>
  <c r="T15" i="19"/>
  <c r="S15" i="19"/>
  <c r="R15" i="19"/>
  <c r="Q15" i="19"/>
  <c r="P15" i="19"/>
  <c r="O15" i="19"/>
  <c r="N15" i="19"/>
  <c r="J15" i="19"/>
  <c r="I15" i="19"/>
  <c r="H15" i="19"/>
  <c r="G15" i="19"/>
  <c r="F15" i="19"/>
  <c r="E15" i="19"/>
  <c r="D15" i="19"/>
  <c r="X14" i="19"/>
  <c r="W14" i="19"/>
  <c r="V14" i="19"/>
  <c r="T14" i="19"/>
  <c r="S14" i="19"/>
  <c r="R14" i="19"/>
  <c r="Q14" i="19"/>
  <c r="P14" i="19"/>
  <c r="O14" i="19"/>
  <c r="N14" i="19"/>
  <c r="J14" i="19"/>
  <c r="I14" i="19"/>
  <c r="H14" i="19"/>
  <c r="G14" i="19"/>
  <c r="F14" i="19"/>
  <c r="E14" i="19"/>
  <c r="D14" i="19"/>
  <c r="X13" i="19"/>
  <c r="W13" i="19"/>
  <c r="V13" i="19"/>
  <c r="T13" i="19"/>
  <c r="S13" i="19"/>
  <c r="R13" i="19"/>
  <c r="Q13" i="19"/>
  <c r="P13" i="19"/>
  <c r="O13" i="19"/>
  <c r="N13" i="19"/>
  <c r="J13" i="19"/>
  <c r="I13" i="19"/>
  <c r="H13" i="19"/>
  <c r="G13" i="19"/>
  <c r="F13" i="19"/>
  <c r="E13" i="19"/>
  <c r="D13" i="19"/>
  <c r="X12" i="19"/>
  <c r="W12" i="19"/>
  <c r="V12" i="19"/>
  <c r="T12" i="19"/>
  <c r="S12" i="19"/>
  <c r="R12" i="19"/>
  <c r="Q12" i="19"/>
  <c r="P12" i="19"/>
  <c r="O12" i="19"/>
  <c r="N12" i="19"/>
  <c r="J12" i="19"/>
  <c r="I12" i="19"/>
  <c r="H12" i="19"/>
  <c r="G12" i="19"/>
  <c r="F12" i="19"/>
  <c r="E12" i="19"/>
  <c r="D12" i="19"/>
  <c r="X11" i="19"/>
  <c r="W11" i="19"/>
  <c r="V11" i="19"/>
  <c r="T11" i="19"/>
  <c r="S11" i="19"/>
  <c r="R11" i="19"/>
  <c r="Q11" i="19"/>
  <c r="P11" i="19"/>
  <c r="O11" i="19"/>
  <c r="N11" i="19"/>
  <c r="J11" i="19"/>
  <c r="I11" i="19"/>
  <c r="H11" i="19"/>
  <c r="G11" i="19"/>
  <c r="F11" i="19"/>
  <c r="E11" i="19"/>
  <c r="D11" i="19"/>
  <c r="X10" i="19"/>
  <c r="W10" i="19"/>
  <c r="V10" i="19"/>
  <c r="T10" i="19"/>
  <c r="S10" i="19"/>
  <c r="R10" i="19"/>
  <c r="Q10" i="19"/>
  <c r="P10" i="19"/>
  <c r="O10" i="19"/>
  <c r="N10" i="19"/>
  <c r="J10" i="19"/>
  <c r="I10" i="19"/>
  <c r="H10" i="19"/>
  <c r="G10" i="19"/>
  <c r="F10" i="19"/>
  <c r="E10" i="19"/>
  <c r="D10" i="19"/>
  <c r="X9" i="19"/>
  <c r="W9" i="19"/>
  <c r="V9" i="19"/>
  <c r="T9" i="19"/>
  <c r="S9" i="19"/>
  <c r="R9" i="19"/>
  <c r="Q9" i="19"/>
  <c r="P9" i="19"/>
  <c r="O9" i="19"/>
  <c r="N9" i="19"/>
  <c r="J9" i="19"/>
  <c r="I9" i="19"/>
  <c r="D9" i="19"/>
  <c r="X8" i="19"/>
  <c r="W8" i="19"/>
  <c r="V8" i="19"/>
  <c r="T8" i="19"/>
  <c r="S8" i="19"/>
  <c r="R8" i="19"/>
  <c r="Q8" i="19"/>
  <c r="P8" i="19"/>
  <c r="O8" i="19"/>
  <c r="N8" i="19"/>
  <c r="J8" i="19"/>
  <c r="I8" i="19"/>
  <c r="H8" i="19"/>
  <c r="G8" i="19"/>
  <c r="F8" i="19"/>
  <c r="E8" i="19"/>
  <c r="D8" i="19"/>
  <c r="X7" i="19"/>
  <c r="W7" i="19"/>
  <c r="V7" i="19"/>
  <c r="T7" i="19"/>
  <c r="S7" i="19"/>
  <c r="R7" i="19"/>
  <c r="Q7" i="19"/>
  <c r="P7" i="19"/>
  <c r="O7" i="19"/>
  <c r="N7" i="19"/>
  <c r="J7" i="19"/>
  <c r="I7" i="19"/>
  <c r="H7" i="19"/>
  <c r="G7" i="19"/>
  <c r="F7" i="19"/>
  <c r="E7" i="19"/>
  <c r="D7" i="19"/>
  <c r="X6" i="19"/>
  <c r="W6" i="19"/>
  <c r="V6" i="19"/>
  <c r="T6" i="19"/>
  <c r="S6" i="19"/>
  <c r="R6" i="19"/>
  <c r="Q6" i="19"/>
  <c r="P6" i="19"/>
  <c r="O6" i="19"/>
  <c r="N6" i="19"/>
  <c r="J6" i="19"/>
  <c r="I6" i="19"/>
  <c r="H6" i="19"/>
  <c r="G6" i="19"/>
  <c r="F6" i="19"/>
  <c r="E6" i="19"/>
  <c r="D6" i="19"/>
  <c r="X5" i="19"/>
  <c r="W5" i="19"/>
  <c r="V5" i="19"/>
  <c r="T5" i="19"/>
  <c r="S5" i="19"/>
  <c r="R5" i="19"/>
  <c r="Q5" i="19"/>
  <c r="P5" i="19"/>
  <c r="O5" i="19"/>
  <c r="N5" i="19"/>
  <c r="J5" i="19"/>
  <c r="I5" i="19"/>
  <c r="H5" i="19"/>
  <c r="G5" i="19"/>
  <c r="F5" i="19"/>
  <c r="E5" i="19"/>
  <c r="D5" i="19"/>
  <c r="X4" i="19"/>
  <c r="W4" i="19"/>
  <c r="V4" i="19"/>
  <c r="T4" i="19"/>
  <c r="S4" i="19"/>
  <c r="R4" i="19"/>
  <c r="Q4" i="19"/>
  <c r="P4" i="19"/>
  <c r="O4" i="19"/>
  <c r="N4" i="19"/>
  <c r="J4" i="19"/>
  <c r="I4" i="19"/>
  <c r="H4" i="19"/>
  <c r="G4" i="19"/>
  <c r="F4" i="19"/>
  <c r="E4" i="19"/>
  <c r="D4" i="19"/>
  <c r="X3" i="19"/>
  <c r="W3" i="19"/>
  <c r="V3" i="19"/>
  <c r="T3" i="19"/>
  <c r="S3" i="19"/>
  <c r="R3" i="19"/>
  <c r="Q3" i="19"/>
  <c r="P3" i="19"/>
  <c r="O3" i="19"/>
  <c r="N3" i="19"/>
  <c r="J3" i="19"/>
  <c r="I3" i="19"/>
  <c r="H3" i="19"/>
  <c r="G3" i="19"/>
  <c r="F3" i="19"/>
  <c r="E3" i="19"/>
  <c r="D3" i="19"/>
  <c r="X2" i="19"/>
  <c r="W2" i="19"/>
  <c r="V2" i="19"/>
  <c r="T2" i="19"/>
  <c r="S2" i="19"/>
  <c r="R2" i="19"/>
  <c r="Q2" i="19"/>
  <c r="P2" i="19"/>
  <c r="O2" i="19"/>
  <c r="N2" i="19"/>
  <c r="J2" i="19"/>
  <c r="I2" i="19"/>
  <c r="H2" i="19"/>
  <c r="G2" i="19"/>
  <c r="F2" i="19"/>
  <c r="E2" i="19"/>
  <c r="D2" i="19"/>
  <c r="X1" i="19"/>
  <c r="W1" i="19"/>
  <c r="V1" i="19"/>
  <c r="U1" i="19"/>
  <c r="T1" i="19"/>
  <c r="S1" i="19"/>
  <c r="R1" i="19"/>
  <c r="Q1" i="19"/>
  <c r="P1" i="19"/>
  <c r="O1" i="19"/>
  <c r="N1" i="19"/>
  <c r="M1" i="19"/>
  <c r="L1" i="19"/>
  <c r="K1" i="19"/>
  <c r="J1" i="19"/>
  <c r="I1" i="19"/>
  <c r="H1" i="19"/>
  <c r="G1" i="19"/>
  <c r="F1" i="19"/>
  <c r="E1" i="19"/>
  <c r="D1" i="19"/>
  <c r="C1" i="19"/>
  <c r="B1" i="19"/>
  <c r="B44" i="17"/>
  <c r="B25" i="17"/>
  <c r="B5" i="17" l="1"/>
  <c r="D9" i="17"/>
  <c r="C33" i="17"/>
  <c r="B33" i="17"/>
  <c r="C5" i="17" l="1"/>
  <c r="D5" i="17"/>
  <c r="E5" i="17"/>
  <c r="F5" i="17"/>
  <c r="G5" i="17"/>
  <c r="H5" i="17"/>
  <c r="S6" i="21"/>
  <c r="R6" i="21"/>
  <c r="N6" i="21"/>
  <c r="J6" i="21"/>
  <c r="I6" i="21"/>
  <c r="H6" i="21"/>
  <c r="G6" i="21"/>
  <c r="F6" i="21"/>
  <c r="E6" i="21"/>
  <c r="M6" i="21"/>
  <c r="O6" i="21"/>
  <c r="Q6" i="21"/>
  <c r="P6" i="21"/>
  <c r="U6" i="21"/>
  <c r="L6" i="21"/>
  <c r="K6" i="21"/>
  <c r="D6" i="21"/>
  <c r="G1" i="26"/>
  <c r="F1" i="26"/>
  <c r="E1" i="26"/>
  <c r="D1" i="26"/>
  <c r="C1" i="26"/>
  <c r="B1" i="26"/>
  <c r="G1" i="25"/>
  <c r="F1" i="25"/>
  <c r="E1" i="25"/>
  <c r="D1" i="25"/>
  <c r="C1" i="25"/>
  <c r="B1" i="25"/>
  <c r="G1" i="27"/>
  <c r="F1" i="27"/>
  <c r="E1" i="27"/>
  <c r="D1" i="27"/>
  <c r="C1" i="27"/>
  <c r="B1" i="27"/>
  <c r="G1" i="24"/>
  <c r="F1" i="24"/>
  <c r="E1" i="24"/>
  <c r="D1" i="24"/>
  <c r="C1" i="24"/>
  <c r="B1" i="24"/>
  <c r="X1" i="21"/>
  <c r="W1" i="21"/>
  <c r="V1" i="21"/>
  <c r="U1" i="21"/>
  <c r="T1" i="21"/>
  <c r="S1" i="21"/>
  <c r="R1" i="21"/>
  <c r="Q1" i="21"/>
  <c r="P1" i="21"/>
  <c r="O1" i="21"/>
  <c r="N1" i="21"/>
  <c r="M1" i="21"/>
  <c r="L1" i="21"/>
  <c r="K1" i="21"/>
  <c r="J1" i="21"/>
  <c r="I1" i="21"/>
  <c r="H1" i="21"/>
  <c r="G1" i="21"/>
  <c r="F1" i="21"/>
  <c r="E1" i="21"/>
  <c r="D1" i="21"/>
  <c r="C1" i="21"/>
  <c r="B1" i="21"/>
  <c r="X5" i="21"/>
  <c r="W5" i="21"/>
  <c r="U5" i="21"/>
  <c r="S5" i="21"/>
  <c r="R5" i="21"/>
  <c r="Q5" i="21"/>
  <c r="P5" i="21"/>
  <c r="O5" i="21"/>
  <c r="M5" i="21"/>
  <c r="L5" i="21"/>
  <c r="K5" i="21"/>
  <c r="J5" i="21"/>
  <c r="I5" i="21"/>
  <c r="H5" i="21"/>
  <c r="F5" i="21"/>
  <c r="E5" i="21"/>
  <c r="D5" i="21"/>
  <c r="X4" i="21"/>
  <c r="W4" i="21"/>
  <c r="U4" i="21"/>
  <c r="S4" i="21"/>
  <c r="Q4" i="21"/>
  <c r="P4" i="21"/>
  <c r="M4" i="21"/>
  <c r="L4" i="21"/>
  <c r="K4" i="21"/>
  <c r="J4" i="21"/>
  <c r="I4" i="21"/>
  <c r="H4" i="21"/>
  <c r="F4" i="21"/>
  <c r="E4" i="21"/>
  <c r="D4" i="21"/>
  <c r="X3" i="21"/>
  <c r="W3" i="21"/>
  <c r="U3" i="21"/>
  <c r="S3" i="21"/>
  <c r="Q3" i="21"/>
  <c r="P3" i="21"/>
  <c r="M3" i="21"/>
  <c r="L3" i="21"/>
  <c r="K3" i="21"/>
  <c r="J3" i="21"/>
  <c r="I3" i="21"/>
  <c r="H3" i="21"/>
  <c r="F3" i="21"/>
  <c r="E3" i="21"/>
  <c r="D3" i="21"/>
  <c r="X2" i="21"/>
  <c r="U2" i="21"/>
  <c r="S2" i="21"/>
  <c r="R2" i="21"/>
  <c r="Q2" i="21"/>
  <c r="P2" i="21"/>
  <c r="O2" i="21"/>
  <c r="N2" i="21"/>
  <c r="M2" i="21"/>
  <c r="L2" i="21"/>
  <c r="K2" i="21"/>
  <c r="J2" i="21"/>
  <c r="I2" i="21"/>
  <c r="H2" i="21"/>
  <c r="F2" i="21"/>
  <c r="E2" i="21"/>
  <c r="D2" i="21"/>
  <c r="D13" i="17"/>
  <c r="B30" i="17"/>
  <c r="E33" i="17"/>
  <c r="E9" i="17"/>
  <c r="G36" i="17"/>
  <c r="C14" i="17"/>
  <c r="D43" i="17"/>
  <c r="F12" i="17"/>
  <c r="B9" i="17"/>
  <c r="H8" i="17"/>
  <c r="F48" i="17"/>
  <c r="F45" i="17"/>
  <c r="F43" i="17"/>
  <c r="D36" i="17"/>
  <c r="E8" i="17"/>
  <c r="D8" i="17"/>
  <c r="G23" i="17"/>
  <c r="H12" i="17"/>
  <c r="C13" i="17"/>
  <c r="E37" i="17"/>
  <c r="G37" i="17"/>
  <c r="D45" i="17"/>
  <c r="B26" i="17"/>
  <c r="H14" i="17"/>
  <c r="C9" i="17"/>
  <c r="F8" i="17"/>
  <c r="H25" i="17"/>
  <c r="C18" i="17"/>
  <c r="D24" i="17"/>
  <c r="D15" i="17"/>
  <c r="H13" i="17"/>
  <c r="F34" i="17"/>
  <c r="D34" i="17"/>
  <c r="B22" i="17"/>
  <c r="E17" i="17"/>
  <c r="H19" i="17"/>
  <c r="E43" i="17"/>
  <c r="G14" i="17"/>
  <c r="F10" i="17"/>
  <c r="D23" i="17"/>
  <c r="E47" i="17"/>
  <c r="C45" i="17"/>
  <c r="D22" i="17"/>
  <c r="H45" i="17"/>
  <c r="C15" i="17"/>
  <c r="F30" i="17"/>
  <c r="E18" i="17"/>
  <c r="E16" i="17"/>
  <c r="F19" i="17"/>
  <c r="B37" i="17"/>
  <c r="E23" i="17"/>
  <c r="B36" i="17"/>
  <c r="G9" i="17"/>
  <c r="C44" i="17"/>
  <c r="H35" i="17"/>
  <c r="F46" i="17"/>
  <c r="C12" i="17"/>
  <c r="C48" i="17"/>
  <c r="E12" i="17"/>
  <c r="B45" i="17"/>
  <c r="E46" i="17"/>
  <c r="C17" i="17"/>
  <c r="G24" i="17"/>
  <c r="C10" i="17"/>
  <c r="D35" i="17"/>
  <c r="G45" i="17"/>
  <c r="B12" i="17"/>
  <c r="E34" i="17"/>
  <c r="B10" i="17"/>
  <c r="D10" i="17"/>
  <c r="H24" i="17"/>
  <c r="B8" i="17"/>
  <c r="G19" i="17"/>
  <c r="B48" i="17"/>
  <c r="G18" i="17"/>
  <c r="D48" i="17"/>
  <c r="D33" i="17"/>
  <c r="B23" i="17"/>
  <c r="E35" i="17"/>
  <c r="H48" i="17"/>
  <c r="H9" i="17"/>
  <c r="F37" i="17"/>
  <c r="B18" i="17"/>
  <c r="G35" i="17"/>
  <c r="F22" i="17"/>
  <c r="G8" i="17"/>
  <c r="E48" i="17"/>
  <c r="G48" i="17"/>
  <c r="C46" i="17"/>
  <c r="G43" i="17"/>
  <c r="B15" i="17"/>
  <c r="E15" i="17"/>
  <c r="H10" i="17"/>
  <c r="D26" i="17"/>
  <c r="C34" i="17"/>
  <c r="D19" i="17"/>
  <c r="C16" i="17"/>
  <c r="F23" i="17"/>
  <c r="F17" i="17"/>
  <c r="F26" i="17"/>
  <c r="H30" i="17"/>
  <c r="F35" i="17"/>
  <c r="G12" i="17"/>
  <c r="C22" i="17"/>
  <c r="H36" i="17"/>
  <c r="B17" i="17"/>
  <c r="B19" i="17"/>
  <c r="E10" i="17"/>
  <c r="F15" i="17"/>
  <c r="C24" i="17"/>
  <c r="B13" i="17"/>
  <c r="H37" i="17"/>
  <c r="D29" i="17"/>
  <c r="F25" i="17"/>
  <c r="D30" i="17"/>
  <c r="E30" i="17"/>
  <c r="E14" i="17"/>
  <c r="B47" i="17"/>
  <c r="H23" i="17"/>
  <c r="D12" i="17"/>
  <c r="G25" i="17"/>
  <c r="F24" i="17"/>
  <c r="D25" i="17"/>
  <c r="H46" i="17"/>
  <c r="D44" i="17"/>
  <c r="D17" i="17"/>
  <c r="B35" i="17"/>
  <c r="H47" i="17"/>
  <c r="H17" i="17"/>
  <c r="C37" i="17"/>
  <c r="C8" i="17"/>
  <c r="G34" i="17"/>
  <c r="G29" i="17"/>
  <c r="H22" i="17"/>
  <c r="G30" i="17"/>
  <c r="D37" i="17"/>
  <c r="G46" i="17"/>
  <c r="G10" i="17"/>
  <c r="E26" i="17"/>
  <c r="G17" i="17"/>
  <c r="B24" i="17"/>
  <c r="C26" i="17"/>
  <c r="E29" i="17"/>
  <c r="G33" i="17"/>
  <c r="C25" i="17"/>
  <c r="C29" i="17"/>
  <c r="H15" i="17"/>
  <c r="E36" i="17"/>
  <c r="H43" i="17"/>
  <c r="G15" i="17"/>
  <c r="F36" i="17"/>
  <c r="C36" i="17"/>
  <c r="B29" i="17"/>
  <c r="E25" i="17"/>
  <c r="G13" i="17"/>
  <c r="D46" i="17"/>
  <c r="G16" i="17"/>
  <c r="G44" i="17"/>
  <c r="E19" i="17"/>
  <c r="C19" i="17"/>
  <c r="G47" i="17"/>
  <c r="H34" i="17"/>
  <c r="F33" i="17"/>
  <c r="H33" i="17"/>
  <c r="D16" i="17"/>
  <c r="C35" i="17"/>
  <c r="B14" i="17"/>
  <c r="H16" i="17"/>
  <c r="E45" i="17"/>
  <c r="D47" i="17"/>
  <c r="D14" i="17"/>
  <c r="H44" i="17"/>
  <c r="C30" i="17"/>
  <c r="C43" i="17"/>
  <c r="G22" i="17"/>
  <c r="F44" i="17"/>
  <c r="B34" i="17"/>
  <c r="F16" i="17"/>
  <c r="B16" i="17"/>
  <c r="F9" i="17"/>
  <c r="F13" i="17"/>
  <c r="D18" i="17"/>
  <c r="E13" i="17"/>
  <c r="F29" i="17"/>
  <c r="B46" i="17"/>
  <c r="B43" i="17"/>
  <c r="F18" i="17"/>
  <c r="H26" i="17"/>
  <c r="H29" i="17"/>
  <c r="H18" i="17"/>
  <c r="E44" i="17"/>
  <c r="E22" i="17"/>
  <c r="E24" i="17"/>
  <c r="C23" i="17"/>
  <c r="F47" i="17"/>
  <c r="G26" i="17"/>
  <c r="F14" i="17"/>
  <c r="C47" i="17"/>
</calcChain>
</file>

<file path=xl/sharedStrings.xml><?xml version="1.0" encoding="utf-8"?>
<sst xmlns="http://schemas.openxmlformats.org/spreadsheetml/2006/main" count="1174" uniqueCount="246">
  <si>
    <t>Plan Type (PPO or HMO)</t>
  </si>
  <si>
    <t>PPO</t>
  </si>
  <si>
    <t>Carrier (Anthem Blue Cross, Blue Shield, or Kaiser)</t>
  </si>
  <si>
    <t>Anthem</t>
  </si>
  <si>
    <t>Kaiser</t>
  </si>
  <si>
    <t>2021-2022</t>
  </si>
  <si>
    <t>Select Medical Plan</t>
  </si>
  <si>
    <t>MEDICAL - CALENDAR YEAR Deductibles &amp; Maximums</t>
  </si>
  <si>
    <t>Member Pays</t>
  </si>
  <si>
    <t xml:space="preserve">Individual/Family Deductibles </t>
  </si>
  <si>
    <r>
      <t xml:space="preserve">Individual/Family Out-of-Pocket (OOP) Max
</t>
    </r>
    <r>
      <rPr>
        <sz val="10"/>
        <color theme="1"/>
        <rFont val="Calibri"/>
        <family val="2"/>
        <scheme val="minor"/>
      </rPr>
      <t>(</t>
    </r>
    <r>
      <rPr>
        <sz val="10"/>
        <color rgb="FFFF0000"/>
        <rFont val="Calibri"/>
        <family val="2"/>
        <scheme val="minor"/>
      </rPr>
      <t>includes medical deductibles, co-insurance and co-pays</t>
    </r>
    <r>
      <rPr>
        <sz val="10"/>
        <color theme="1"/>
        <rFont val="Calibri"/>
        <family val="2"/>
        <scheme val="minor"/>
      </rPr>
      <t>)</t>
    </r>
  </si>
  <si>
    <t>PROFESSIONAL SERVICES</t>
  </si>
  <si>
    <r>
      <t xml:space="preserve">Office Visit (OV) co-pay </t>
    </r>
    <r>
      <rPr>
        <sz val="10"/>
        <color rgb="FFFF0000"/>
        <rFont val="Calibri"/>
        <family val="2"/>
        <scheme val="minor"/>
      </rPr>
      <t>($0 Copay for 1st 3 cal yr Primary Care OV on Non-HSA PPO plans)</t>
    </r>
  </si>
  <si>
    <t>Urgent Care co-pay</t>
  </si>
  <si>
    <t>Specialists/Consultants co-pay</t>
  </si>
  <si>
    <t>Prenatal, postnatal office visit co-pay</t>
  </si>
  <si>
    <t>Scans: CT, CAT, MRI, PET etc.</t>
  </si>
  <si>
    <t xml:space="preserve">Diagnostic X-ray &amp; Laboratory Procedures </t>
  </si>
  <si>
    <r>
      <t xml:space="preserve">Infertility </t>
    </r>
    <r>
      <rPr>
        <sz val="10"/>
        <color theme="1"/>
        <rFont val="Calibri"/>
        <family val="2"/>
        <scheme val="minor"/>
      </rPr>
      <t xml:space="preserve"> (Refer to Plan Document)</t>
    </r>
  </si>
  <si>
    <r>
      <t>Preventive Care</t>
    </r>
    <r>
      <rPr>
        <sz val="10"/>
        <color theme="1"/>
        <rFont val="Calibri"/>
        <family val="2"/>
        <scheme val="minor"/>
      </rPr>
      <t xml:space="preserve"> (includes physical exams &amp; screenings)</t>
    </r>
  </si>
  <si>
    <t>HOSPITAL &amp; SKILLED NURSING FACILITY SERVICES</t>
  </si>
  <si>
    <r>
      <t xml:space="preserve">Emergency Room visit              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>(waived if admitted)</t>
    </r>
  </si>
  <si>
    <r>
      <t xml:space="preserve">Inpatient Hospital </t>
    </r>
    <r>
      <rPr>
        <sz val="10"/>
        <color theme="1"/>
        <rFont val="Calibri"/>
        <family val="2"/>
        <scheme val="minor"/>
      </rPr>
      <t>(preauthorization required) - limits may apply</t>
    </r>
  </si>
  <si>
    <t xml:space="preserve">Outpatient Hospital </t>
  </si>
  <si>
    <r>
      <t>Surgery, Outpatient</t>
    </r>
    <r>
      <rPr>
        <sz val="10"/>
        <color theme="1"/>
        <rFont val="Calibri"/>
        <family val="2"/>
        <scheme val="minor"/>
      </rPr>
      <t xml:space="preserve"> (performed in Surgery Center)</t>
    </r>
  </si>
  <si>
    <r>
      <t xml:space="preserve">Surgery, Outpatient </t>
    </r>
    <r>
      <rPr>
        <sz val="10"/>
        <color theme="1"/>
        <rFont val="Calibri"/>
        <family val="2"/>
        <scheme val="minor"/>
      </rPr>
      <t>(performed in a Hospital) - limits may apply</t>
    </r>
  </si>
  <si>
    <t>MENTAL HEALTH &amp; SUBSTANCE ABUSE TREATMENT</t>
  </si>
  <si>
    <r>
      <rPr>
        <b/>
        <sz val="11"/>
        <color theme="1"/>
        <rFont val="Calibri"/>
        <family val="2"/>
        <scheme val="minor"/>
      </rPr>
      <t xml:space="preserve">INPATIENT: </t>
    </r>
    <r>
      <rPr>
        <sz val="11"/>
        <color theme="1"/>
        <rFont val="Calibri"/>
        <family val="2"/>
        <scheme val="minor"/>
      </rPr>
      <t>Facility Based Care</t>
    </r>
    <r>
      <rPr>
        <sz val="10"/>
        <color theme="1"/>
        <rFont val="Calibri"/>
        <family val="2"/>
        <scheme val="minor"/>
      </rPr>
      <t xml:space="preserve"> (preauth required)</t>
    </r>
  </si>
  <si>
    <r>
      <rPr>
        <b/>
        <sz val="11"/>
        <color theme="1"/>
        <rFont val="Calibri"/>
        <family val="2"/>
        <scheme val="minor"/>
      </rPr>
      <t>OUTPATIENT:</t>
    </r>
    <r>
      <rPr>
        <sz val="11"/>
        <color theme="1"/>
        <rFont val="Calibri"/>
        <family val="2"/>
        <scheme val="minor"/>
      </rPr>
      <t xml:space="preserve"> Facility Based Care </t>
    </r>
    <r>
      <rPr>
        <sz val="10"/>
        <color theme="1"/>
        <rFont val="Calibri"/>
        <family val="2"/>
        <scheme val="minor"/>
      </rPr>
      <t>(preauth required)</t>
    </r>
  </si>
  <si>
    <t>OTHER SERVICES</t>
  </si>
  <si>
    <t>Ambulance (Ground or Air)</t>
  </si>
  <si>
    <t>Acupuncture  - Limits apply</t>
  </si>
  <si>
    <t>Chiropractic  - Limits apply</t>
  </si>
  <si>
    <t>Durable Medical Equipment (DME)</t>
  </si>
  <si>
    <t>Physical and Occupational Therapy - Limits apply</t>
  </si>
  <si>
    <t>Hearing Aids</t>
  </si>
  <si>
    <t>PHARMACY BENEFITS</t>
  </si>
  <si>
    <t>Plan</t>
  </si>
  <si>
    <t>Select Rx Plan</t>
  </si>
  <si>
    <t>Pharmacy Benefit Manager</t>
  </si>
  <si>
    <t>Individual/Family Brand &amp; Specialty Rx Deductibles</t>
  </si>
  <si>
    <r>
      <t>Individual/Family Rx Out-of-Pocket (OOP) Max
(</t>
    </r>
    <r>
      <rPr>
        <sz val="11"/>
        <color rgb="FFFF0000"/>
        <rFont val="Calibri"/>
        <family val="2"/>
        <scheme val="minor"/>
      </rPr>
      <t>includes Rx deductibles and co-pays</t>
    </r>
    <r>
      <rPr>
        <sz val="11"/>
        <color theme="1"/>
        <rFont val="Calibri"/>
        <family val="2"/>
        <scheme val="minor"/>
      </rPr>
      <t>)</t>
    </r>
  </si>
  <si>
    <t>Generic co-pay/30 days supply</t>
  </si>
  <si>
    <t>Brand co-pay/30 days supply</t>
  </si>
  <si>
    <t>Specialty co-pay/up to 30 days supply</t>
  </si>
  <si>
    <t>Mail Order (Generic-Brand co-pay/90 days supply)</t>
  </si>
  <si>
    <t>Mail Order Pharmacy</t>
  </si>
  <si>
    <t>This sheet is only a brief summary of In-Network patient costs. Please refer to the plan documents available through your district for applicable details, limitations, and exclusions. Out-of-Network services may not be covered. Employee cost/payroll deduction, if applicable, can be requested from the district.</t>
  </si>
  <si>
    <t>*Coverage stages apply, see benefit summary for details</t>
  </si>
  <si>
    <t>Blue Shield</t>
  </si>
  <si>
    <t>Vivity</t>
  </si>
  <si>
    <t>Vivity 10/100</t>
  </si>
  <si>
    <t>$1,500/
$3,000</t>
  </si>
  <si>
    <t>$100/test</t>
  </si>
  <si>
    <t>$10/30 visits
combined w/chiro</t>
  </si>
  <si>
    <t>$10/30 visits
 combined w/acu</t>
  </si>
  <si>
    <t>$20 coinsurance per visit up to $250 per benefit period</t>
  </si>
  <si>
    <t>50% Coinsurance 
1 device per ear/36 months</t>
  </si>
  <si>
    <t>100-A $10</t>
  </si>
  <si>
    <t>$0/$0</t>
  </si>
  <si>
    <t>$1,000/$3,000</t>
  </si>
  <si>
    <t>Not covered</t>
  </si>
  <si>
    <t>0%
Ded Waived</t>
  </si>
  <si>
    <t>0%
$100 co-pay</t>
  </si>
  <si>
    <t>Amount in excess of $700 allowance/24 months</t>
  </si>
  <si>
    <t>100-A $20</t>
  </si>
  <si>
    <t>100-B $20</t>
  </si>
  <si>
    <t>$100/$300</t>
  </si>
  <si>
    <t>100-C $20</t>
  </si>
  <si>
    <t>$200/$400</t>
  </si>
  <si>
    <t>100-D $20</t>
  </si>
  <si>
    <t>$300/$600</t>
  </si>
  <si>
    <t>100-G $20</t>
  </si>
  <si>
    <t>$500/$1,000</t>
  </si>
  <si>
    <t>90-A $20</t>
  </si>
  <si>
    <t>10%
$100 co-pay</t>
  </si>
  <si>
    <t>10% and
Amount in excess of $700 allowance/24 months</t>
  </si>
  <si>
    <t>90-C $20</t>
  </si>
  <si>
    <t>$200/$500</t>
  </si>
  <si>
    <t>90-G $20</t>
  </si>
  <si>
    <t>80-C $20</t>
  </si>
  <si>
    <t>20%
$100 co-pay</t>
  </si>
  <si>
    <t>20% and
Amount in excess of $700 allowance/24 months</t>
  </si>
  <si>
    <t>80-E $20</t>
  </si>
  <si>
    <t>80-G $20</t>
  </si>
  <si>
    <t>$2,000/$4,000</t>
  </si>
  <si>
    <t>80-G $30</t>
  </si>
  <si>
    <t>80-J $30</t>
  </si>
  <si>
    <t>$750/$1,500</t>
  </si>
  <si>
    <t>$3,000/$6,000</t>
  </si>
  <si>
    <t>80-K $30</t>
  </si>
  <si>
    <t>$1,000/$2,000</t>
  </si>
  <si>
    <t>80-L $30</t>
  </si>
  <si>
    <t>$4,000/$8,000</t>
  </si>
  <si>
    <t>80-M $40</t>
  </si>
  <si>
    <t>HSA-A Individual</t>
  </si>
  <si>
    <t>1500*</t>
  </si>
  <si>
    <t>3000*</t>
  </si>
  <si>
    <t>*Includes Rx</t>
  </si>
  <si>
    <t>Deductible, then 10%</t>
  </si>
  <si>
    <t>10% and
Amount in excess
of $700 allowance/24 months</t>
  </si>
  <si>
    <t>HSA-A Family</t>
  </si>
  <si>
    <t>$2,800/$3,000*</t>
  </si>
  <si>
    <t>$3,000/$6,000*</t>
  </si>
  <si>
    <t>HSA-B</t>
  </si>
  <si>
    <t>$3,000/$5,200*</t>
  </si>
  <si>
    <t>$5,000/$10,000*</t>
  </si>
  <si>
    <t>Minimum Value (HSA Compatible)</t>
  </si>
  <si>
    <t>$6,350/$12,700*</t>
  </si>
  <si>
    <t>Deductible, then 30%</t>
  </si>
  <si>
    <t>30%</t>
  </si>
  <si>
    <t>30%
$100 co-pay</t>
  </si>
  <si>
    <t>Anchor Bronze (HSA Compatible)</t>
  </si>
  <si>
    <t>100-A $0 (Non-Marketed)</t>
  </si>
  <si>
    <t>100-A $30 (Non-Marketed)</t>
  </si>
  <si>
    <t>100-B $0 (Non-Marketed)</t>
  </si>
  <si>
    <t>100-B $10 (Non-Marketed)</t>
  </si>
  <si>
    <t>100-D $30 (Non-Marketed)</t>
  </si>
  <si>
    <t>90-A $10 (Non-Marketed)</t>
  </si>
  <si>
    <t>90-D $10  (Non-Marketed)</t>
  </si>
  <si>
    <t>$10</t>
  </si>
  <si>
    <t>90-E $20 (Non-Marketed)</t>
  </si>
  <si>
    <t>$1,500*</t>
  </si>
  <si>
    <t>$3,000*</t>
  </si>
  <si>
    <t>30% and
Amount in excess
of $700 allowance/24 months</t>
  </si>
  <si>
    <t>90-D $10 (Non-Marketed)</t>
  </si>
  <si>
    <t>Premier 10</t>
  </si>
  <si>
    <t>Premier 20</t>
  </si>
  <si>
    <t>$1,500/$3,000</t>
  </si>
  <si>
    <t>$200/admit</t>
  </si>
  <si>
    <t>$100/admit</t>
  </si>
  <si>
    <t>Classic 20/40/250 Admit</t>
  </si>
  <si>
    <t>$250/admit</t>
  </si>
  <si>
    <t>$125/admit</t>
  </si>
  <si>
    <t>Value 30/40/500/3 day</t>
  </si>
  <si>
    <t>$2,500/$5,000</t>
  </si>
  <si>
    <t>$500/day                        3 day max</t>
  </si>
  <si>
    <t>Value Ded 1000 30/40/500</t>
  </si>
  <si>
    <t>$1,000/mbr</t>
  </si>
  <si>
    <t>$3,500/$7,000</t>
  </si>
  <si>
    <t>0%                               Ded Applies</t>
  </si>
  <si>
    <t>$500/admit</t>
  </si>
  <si>
    <t>10-0</t>
  </si>
  <si>
    <t>50% Coinsurance 
1 device/24 months</t>
  </si>
  <si>
    <t>20-250</t>
  </si>
  <si>
    <t>25-500</t>
  </si>
  <si>
    <t>30-20% Zero Facility</t>
  </si>
  <si>
    <t>40-40% Zero Facility</t>
  </si>
  <si>
    <t>Trad HMO $0</t>
  </si>
  <si>
    <t>Co-pay applies</t>
  </si>
  <si>
    <t>no charge</t>
  </si>
  <si>
    <t xml:space="preserve">amount in excess of $500 allowance every 36 months </t>
  </si>
  <si>
    <t>Trad HMO $10</t>
  </si>
  <si>
    <t>Trad HMO $15</t>
  </si>
  <si>
    <t>Trad HMO $20</t>
  </si>
  <si>
    <t>Trad HMO $30</t>
  </si>
  <si>
    <t>Ded HMO $500</t>
  </si>
  <si>
    <t>$500/
$1,000</t>
  </si>
  <si>
    <t>10% Copay
up to $50</t>
  </si>
  <si>
    <t>Ded HMO $1,000</t>
  </si>
  <si>
    <t>$1,000/
$2,000</t>
  </si>
  <si>
    <t>20% Copay
up to $50</t>
  </si>
  <si>
    <t>HSA-A Single</t>
  </si>
  <si>
    <t>Requires Prior Authorization</t>
  </si>
  <si>
    <t>no coverage</t>
  </si>
  <si>
    <t>$2,800/ $3,000*</t>
  </si>
  <si>
    <t>$5,950/$11,900*</t>
  </si>
  <si>
    <t>Deductible, then 20%</t>
  </si>
  <si>
    <t>5-20</t>
  </si>
  <si>
    <t>none</t>
  </si>
  <si>
    <t>$1,500/$2,500</t>
  </si>
  <si>
    <t>$0 at Costco
$5 at Other Network</t>
  </si>
  <si>
    <t>$20 Must Use Navitus Mail</t>
  </si>
  <si>
    <t xml:space="preserve">$0-$50 </t>
  </si>
  <si>
    <t>7-25</t>
  </si>
  <si>
    <t>$0 at Costco
$7 at Other Network</t>
  </si>
  <si>
    <t>$25 Must Use Navitus Mail</t>
  </si>
  <si>
    <t>$0-$60</t>
  </si>
  <si>
    <t>9-35</t>
  </si>
  <si>
    <t>$2,500/$3,500</t>
  </si>
  <si>
    <t>$0 at Costco
$9 at Other Network</t>
  </si>
  <si>
    <t>$35 Must Use Navitus Mail</t>
  </si>
  <si>
    <t>$0-$90</t>
  </si>
  <si>
    <t>200/10-35</t>
  </si>
  <si>
    <t>$0 at Costco
$10 at Other Network</t>
  </si>
  <si>
    <t>200/15-50</t>
  </si>
  <si>
    <t>$5 at Costco
$15 at Other Network</t>
  </si>
  <si>
    <t>$50 Must Use Navitus Mail</t>
  </si>
  <si>
    <t>$15-$135</t>
  </si>
  <si>
    <t>0-20 EGWP</t>
  </si>
  <si>
    <t>Coverage stages apply*</t>
  </si>
  <si>
    <t>0-25 EGWP</t>
  </si>
  <si>
    <t>0-35 EGWP</t>
  </si>
  <si>
    <t>200/0-35 EGWP</t>
  </si>
  <si>
    <t>200/0-50 EGWP</t>
  </si>
  <si>
    <t>$0-$135</t>
  </si>
  <si>
    <t>HSA-A Rx Individual</t>
  </si>
  <si>
    <t>Included w/ Medical ded</t>
  </si>
  <si>
    <t>Included w/ Med OOP Max</t>
  </si>
  <si>
    <t>Deductible, then $0 at Costco
or $9 at Other Network</t>
  </si>
  <si>
    <t>Deductible, then $35</t>
  </si>
  <si>
    <t>Deductible, then $35
(Must Use Navitus Mail)</t>
  </si>
  <si>
    <t>Deductible, then $0-$90</t>
  </si>
  <si>
    <t>HSA-A Rx Family</t>
  </si>
  <si>
    <t>HSA-B Rx</t>
  </si>
  <si>
    <t xml:space="preserve">Minimum Value Rx </t>
  </si>
  <si>
    <t>Anchor Bronze Rx</t>
  </si>
  <si>
    <t>0-0 (Non-Marketed)</t>
  </si>
  <si>
    <t>$0 at Costco
$0 at Other Network</t>
  </si>
  <si>
    <t>$0 Must Use Navitus Mail</t>
  </si>
  <si>
    <t>$0-$0</t>
  </si>
  <si>
    <t>3-15 (Non-Marketed)</t>
  </si>
  <si>
    <t>$0 at Costco
$3 at Other Network</t>
  </si>
  <si>
    <t>$15 Must Use Navitus Mail</t>
  </si>
  <si>
    <t>$0-$35</t>
  </si>
  <si>
    <t>5-10 (Non-Marketed)</t>
  </si>
  <si>
    <t>$10 Must Use Navitus Mail</t>
  </si>
  <si>
    <t>$0-$20</t>
  </si>
  <si>
    <t>HSA Rx</t>
  </si>
  <si>
    <t>Deductible, then $18-$90</t>
  </si>
  <si>
    <t>Minimum Value Rx</t>
  </si>
  <si>
    <t xml:space="preserve">Anchor Bronze Rx </t>
  </si>
  <si>
    <t>$5 up to 100 day supply</t>
  </si>
  <si>
    <t>$5 up to 30 day supply</t>
  </si>
  <si>
    <t>$5-$5/up to 100 day supply</t>
  </si>
  <si>
    <t>$10 up to 100 day supply</t>
  </si>
  <si>
    <t>$10 up to 30 day supply</t>
  </si>
  <si>
    <t>$10-$10/up to 100 day supply</t>
  </si>
  <si>
    <t>$15 up to 100 day supply</t>
  </si>
  <si>
    <t>$15 up to 30 day supply</t>
  </si>
  <si>
    <t>$15-$15/up to 100 day supply</t>
  </si>
  <si>
    <t>Custom $5-$20 (30 day)</t>
  </si>
  <si>
    <t>$20 up to 30 day supply</t>
  </si>
  <si>
    <t>$10-$40/up to 100 day supply</t>
  </si>
  <si>
    <t>$20 up to 100 day supply</t>
  </si>
  <si>
    <t>$10-$20/up to 100 day supply</t>
  </si>
  <si>
    <t>Trad  HMO $30</t>
  </si>
  <si>
    <t>$30 up to 100 day supply</t>
  </si>
  <si>
    <t>$30 up to 30 day supply</t>
  </si>
  <si>
    <t>$10-$30/up to 100 day supply</t>
  </si>
  <si>
    <t>$20-$60/up to 100 day supply</t>
  </si>
  <si>
    <t>HSA A</t>
  </si>
  <si>
    <t>deductible, then $10</t>
  </si>
  <si>
    <t>deductible, then $30</t>
  </si>
  <si>
    <t>HSA B</t>
  </si>
  <si>
    <t>20% (not to exceed $150)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</si>
</sst>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vertical="center" wrapText="1"/>
      <protection hidden="1"/>
    </xf>
    <xf numFmtId="6" fontId="0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Fill="1" applyBorder="1" applyAlignment="1" applyProtection="1">
      <alignment vertical="center" wrapText="1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left" vertical="center" wrapText="1"/>
      <protection hidden="1"/>
    </xf>
    <xf numFmtId="9" fontId="0" fillId="0" borderId="1" xfId="2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6" fontId="3" fillId="0" borderId="0" xfId="0" applyNumberFormat="1" applyFont="1" applyBorder="1" applyAlignment="1" applyProtection="1">
      <alignment horizontal="center" vertical="center"/>
      <protection hidden="1"/>
    </xf>
    <xf numFmtId="6" fontId="0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6" fontId="0" fillId="0" borderId="0" xfId="0" applyNumberFormat="1" applyFont="1" applyFill="1" applyBorder="1" applyAlignment="1" applyProtection="1">
      <alignment horizontal="center" vertical="center"/>
      <protection hidden="1"/>
    </xf>
    <xf numFmtId="9" fontId="0" fillId="0" borderId="0" xfId="0" applyNumberFormat="1" applyFont="1" applyFill="1" applyBorder="1" applyAlignment="1" applyProtection="1">
      <alignment horizontal="center" vertical="center"/>
      <protection hidden="1"/>
    </xf>
    <xf numFmtId="9" fontId="0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wrapText="1"/>
    </xf>
    <xf numFmtId="43" fontId="6" fillId="0" borderId="0" xfId="1" applyFont="1" applyBorder="1" applyAlignment="1" applyProtection="1">
      <alignment horizontal="center" vertical="center" wrapText="1"/>
      <protection hidden="1"/>
    </xf>
    <xf numFmtId="9" fontId="0" fillId="0" borderId="1" xfId="2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164" fontId="0" fillId="0" borderId="0" xfId="0" applyNumberFormat="1" applyFont="1" applyBorder="1" applyAlignment="1">
      <alignment horizontal="center" vertical="center"/>
    </xf>
    <xf numFmtId="6" fontId="0" fillId="0" borderId="0" xfId="0" applyNumberFormat="1" applyFont="1" applyBorder="1" applyAlignment="1">
      <alignment horizontal="center" vertical="center"/>
    </xf>
    <xf numFmtId="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6" fontId="7" fillId="0" borderId="0" xfId="0" applyNumberFormat="1" applyFont="1" applyBorder="1" applyAlignment="1">
      <alignment horizontal="center" vertical="center"/>
    </xf>
    <xf numFmtId="164" fontId="0" fillId="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6" fontId="0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6" fontId="0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right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/>
    <xf numFmtId="6" fontId="0" fillId="0" borderId="0" xfId="0" applyNumberForma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6" fontId="0" fillId="0" borderId="0" xfId="0" applyNumberFormat="1" applyAlignment="1" applyProtection="1">
      <alignment horizontal="center" vertical="center"/>
      <protection hidden="1"/>
    </xf>
    <xf numFmtId="16" fontId="1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13" fontId="0" fillId="0" borderId="0" xfId="0" applyNumberFormat="1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0" fillId="2" borderId="0" xfId="0" applyFill="1" applyAlignment="1" applyProtection="1">
      <alignment horizontal="center"/>
      <protection locked="0"/>
    </xf>
    <xf numFmtId="13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8" fillId="0" borderId="1" xfId="0" applyFont="1" applyBorder="1" applyAlignment="1" applyProtection="1">
      <alignment horizontal="right" vertical="center" wrapText="1"/>
      <protection hidden="1"/>
    </xf>
    <xf numFmtId="0" fontId="0" fillId="0" borderId="0" xfId="0" applyBorder="1" applyAlignment="1">
      <alignment vertical="center"/>
    </xf>
    <xf numFmtId="0" fontId="8" fillId="0" borderId="3" xfId="0" applyFont="1" applyFill="1" applyBorder="1" applyAlignment="1" applyProtection="1">
      <alignment horizontal="left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center"/>
      <protection hidden="1"/>
    </xf>
    <xf numFmtId="0" fontId="8" fillId="0" borderId="4" xfId="0" applyFont="1" applyFill="1" applyBorder="1" applyAlignment="1">
      <alignment horizontal="left"/>
    </xf>
    <xf numFmtId="0" fontId="0" fillId="0" borderId="4" xfId="0" applyFill="1" applyBorder="1" applyAlignment="1" applyProtection="1">
      <alignment horizontal="center"/>
      <protection locked="0"/>
    </xf>
    <xf numFmtId="6" fontId="0" fillId="0" borderId="0" xfId="0" applyNumberFormat="1"/>
    <xf numFmtId="6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6" fontId="3" fillId="0" borderId="1" xfId="0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Fill="1" applyBorder="1" applyAlignment="1" applyProtection="1">
      <alignment horizontal="center" vertical="center"/>
      <protection hidden="1"/>
    </xf>
    <xf numFmtId="6" fontId="3" fillId="0" borderId="0" xfId="0" applyNumberFormat="1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left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 applyProtection="1">
      <alignment horizontal="center" vertical="center" wrapText="1"/>
      <protection hidden="1"/>
    </xf>
    <xf numFmtId="6" fontId="0" fillId="0" borderId="0" xfId="0" applyNumberForma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164" fontId="0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0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wrapText="1"/>
    </xf>
    <xf numFmtId="6" fontId="3" fillId="0" borderId="0" xfId="0" applyNumberFormat="1" applyFont="1" applyBorder="1" applyAlignment="1" applyProtection="1">
      <alignment horizontal="center" vertical="center" wrapText="1"/>
      <protection hidden="1"/>
    </xf>
    <xf numFmtId="9" fontId="0" fillId="0" borderId="0" xfId="0" applyNumberFormat="1" applyFont="1" applyBorder="1" applyAlignment="1" applyProtection="1">
      <alignment horizontal="center" vertical="center" wrapText="1"/>
      <protection hidden="1"/>
    </xf>
    <xf numFmtId="6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 horizontal="center" vertical="center" wrapText="1"/>
    </xf>
    <xf numFmtId="9" fontId="0" fillId="0" borderId="0" xfId="0" applyNumberFormat="1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/>
    <xf numFmtId="0" fontId="3" fillId="0" borderId="5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CECFF"/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2</xdr:row>
      <xdr:rowOff>10583</xdr:rowOff>
    </xdr:from>
    <xdr:to>
      <xdr:col>1</xdr:col>
      <xdr:colOff>0</xdr:colOff>
      <xdr:row>4</xdr:row>
      <xdr:rowOff>10584</xdr:rowOff>
    </xdr:to>
    <xdr:pic>
      <xdr:nvPicPr>
        <xdr:cNvPr id="3" name="Picture 2" descr="Description: Logo - FINAL">
          <a:extLst>
            <a:ext uri="{FF2B5EF4-FFF2-40B4-BE49-F238E27FC236}">
              <a16:creationId xmlns:a16="http://schemas.microsoft.com/office/drawing/2014/main" id="{7870F60B-028F-41A2-89CF-5E29AB432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7" y="391583"/>
          <a:ext cx="3460750" cy="8360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W53"/>
  <sheetViews>
    <sheetView tabSelected="1" zoomScale="90" zoomScaleNormal="90" zoomScaleSheetLayoutView="90" workbookViewId="0">
      <pane xSplit="1" ySplit="6" topLeftCell="E7" activePane="bottomRight" state="frozen"/>
      <selection pane="topRight" activeCell="A3" sqref="A3"/>
      <selection pane="bottomLeft" activeCell="A3" sqref="A3"/>
      <selection pane="bottomRight" activeCell="E6" sqref="E6"/>
    </sheetView>
  </sheetViews>
  <sheetFormatPr defaultColWidth="9.140625" defaultRowHeight="15" x14ac:dyDescent="0.25"/>
  <cols>
    <col min="1" max="1" width="52.28515625" style="2" customWidth="1"/>
    <col min="2" max="2" width="44" style="1" bestFit="1" customWidth="1"/>
    <col min="3" max="4" width="26.85546875" style="1" bestFit="1" customWidth="1"/>
    <col min="5" max="5" width="26.85546875" style="29" bestFit="1" customWidth="1"/>
    <col min="6" max="7" width="26.85546875" style="1" bestFit="1" customWidth="1"/>
    <col min="8" max="8" width="23" style="1" customWidth="1"/>
    <col min="9" max="9" width="20.7109375" style="1" customWidth="1"/>
    <col min="10" max="16" width="18.42578125" style="2" bestFit="1" customWidth="1"/>
    <col min="17" max="20" width="19.28515625" style="2" customWidth="1"/>
    <col min="21" max="21" width="13.7109375" style="2" customWidth="1"/>
    <col min="22" max="16384" width="9.140625" style="2"/>
  </cols>
  <sheetData>
    <row r="1" spans="1:9" x14ac:dyDescent="0.25">
      <c r="A1" s="48" t="s">
        <v>0</v>
      </c>
      <c r="B1" s="61" t="s">
        <v>1</v>
      </c>
      <c r="C1" s="61" t="s">
        <v>1</v>
      </c>
      <c r="D1" s="61" t="s">
        <v>1</v>
      </c>
      <c r="E1" s="61" t="s">
        <v>1</v>
      </c>
      <c r="F1" s="61" t="s">
        <v>1</v>
      </c>
      <c r="G1" s="61" t="s">
        <v>1</v>
      </c>
      <c r="H1" s="61" t="s">
        <v>1</v>
      </c>
    </row>
    <row r="2" spans="1:9" x14ac:dyDescent="0.25">
      <c r="A2" s="48" t="s">
        <v>2</v>
      </c>
      <c r="B2" s="61" t="s">
        <v>49</v>
      </c>
      <c r="C2" s="61" t="s">
        <v>49</v>
      </c>
      <c r="D2" s="61" t="s">
        <v>49</v>
      </c>
      <c r="E2" s="61" t="s">
        <v>49</v>
      </c>
      <c r="F2" s="61" t="s">
        <v>49</v>
      </c>
      <c r="G2" s="61" t="s">
        <v>49</v>
      </c>
      <c r="H2" s="61" t="s">
        <v>49</v>
      </c>
    </row>
    <row r="3" spans="1:9" ht="21" x14ac:dyDescent="0.35">
      <c r="A3"/>
      <c r="B3" s="68"/>
      <c r="C3" s="69"/>
      <c r="D3" s="69"/>
      <c r="E3" s="69"/>
      <c r="F3" s="69"/>
      <c r="G3" s="69"/>
      <c r="H3" s="69"/>
    </row>
    <row r="4" spans="1:9" s="65" customFormat="1" ht="45" customHeight="1" x14ac:dyDescent="0.35">
      <c r="A4" s="96"/>
      <c r="B4" s="71"/>
      <c r="C4" s="72"/>
      <c r="D4" s="72"/>
      <c r="E4" s="72"/>
      <c r="F4" s="72"/>
      <c r="G4" s="72"/>
      <c r="H4" s="72"/>
      <c r="I4" s="1"/>
    </row>
    <row r="5" spans="1:9" s="3" customFormat="1" ht="26.25" x14ac:dyDescent="0.25">
      <c r="A5" s="95" t="s">
        <v>5</v>
      </c>
      <c r="B5" s="81" t="str">
        <f t="shared" ref="B5:H5" si="0">B2</f>
        <v>Blue Shield</v>
      </c>
      <c r="C5" s="81" t="str">
        <f t="shared" si="0"/>
        <v>Blue Shield</v>
      </c>
      <c r="D5" s="81" t="str">
        <f t="shared" si="0"/>
        <v>Blue Shield</v>
      </c>
      <c r="E5" s="81" t="str">
        <f t="shared" si="0"/>
        <v>Blue Shield</v>
      </c>
      <c r="F5" s="81" t="str">
        <f t="shared" si="0"/>
        <v>Blue Shield</v>
      </c>
      <c r="G5" s="81" t="str">
        <f t="shared" si="0"/>
        <v>Blue Shield</v>
      </c>
      <c r="H5" s="81" t="str">
        <f t="shared" si="0"/>
        <v>Blue Shield</v>
      </c>
    </row>
    <row r="6" spans="1:9" s="3" customFormat="1" ht="31.5" x14ac:dyDescent="0.25">
      <c r="A6" s="66"/>
      <c r="B6" s="82" t="s">
        <v>66</v>
      </c>
      <c r="C6" s="82" t="s">
        <v>121</v>
      </c>
      <c r="D6" s="82" t="s">
        <v>86</v>
      </c>
      <c r="E6" s="82" t="s">
        <v>95</v>
      </c>
      <c r="F6" s="82" t="s">
        <v>101</v>
      </c>
      <c r="G6" s="82" t="s">
        <v>104</v>
      </c>
      <c r="H6" s="82" t="s">
        <v>112</v>
      </c>
    </row>
    <row r="7" spans="1:9" s="3" customFormat="1" x14ac:dyDescent="0.25">
      <c r="A7" s="6" t="s">
        <v>7</v>
      </c>
      <c r="B7" s="7" t="s">
        <v>8</v>
      </c>
      <c r="C7" s="7" t="s">
        <v>8</v>
      </c>
      <c r="D7" s="7" t="s">
        <v>8</v>
      </c>
      <c r="E7" s="7" t="s">
        <v>8</v>
      </c>
      <c r="F7" s="7" t="s">
        <v>8</v>
      </c>
      <c r="G7" s="7" t="s">
        <v>8</v>
      </c>
      <c r="H7" s="7" t="s">
        <v>8</v>
      </c>
    </row>
    <row r="8" spans="1:9" s="3" customFormat="1" x14ac:dyDescent="0.25">
      <c r="A8" s="8" t="s">
        <v>9</v>
      </c>
      <c r="B8" s="9" t="str">
        <f t="shared" ref="B8:H8" ca="1" si="1">IFERROR(VLOOKUP(B$6,INDIRECT("'"&amp;B$1&amp;" "&amp;B$2&amp;"'!A:X"),2,FALSE),"Invalid Plan")</f>
        <v>$100/$300</v>
      </c>
      <c r="C8" s="9" t="str">
        <f t="shared" ca="1" si="1"/>
        <v>$300/$600</v>
      </c>
      <c r="D8" s="9" t="str">
        <f t="shared" ca="1" si="1"/>
        <v>$500/$1,000</v>
      </c>
      <c r="E8" s="9" t="str">
        <f t="shared" ca="1" si="1"/>
        <v>$1,500*</v>
      </c>
      <c r="F8" s="9" t="str">
        <f t="shared" ca="1" si="1"/>
        <v>$2,800/$3,000*</v>
      </c>
      <c r="G8" s="9" t="str">
        <f t="shared" ca="1" si="1"/>
        <v>$3,000/$5,200*</v>
      </c>
      <c r="H8" s="9" t="str">
        <f t="shared" ca="1" si="1"/>
        <v>$5,000/$10,000*</v>
      </c>
    </row>
    <row r="9" spans="1:9" s="3" customFormat="1" ht="27.75" x14ac:dyDescent="0.25">
      <c r="A9" s="8" t="s">
        <v>10</v>
      </c>
      <c r="B9" s="9" t="str">
        <f t="shared" ref="B9:H9" ca="1" si="2">IFERROR(VLOOKUP(B$6,INDIRECT("'"&amp;B$1&amp;" "&amp;B$2&amp;"'!A:X"),3,FALSE),"Invalid Plan")</f>
        <v>$1,000/$3,000</v>
      </c>
      <c r="C9" s="9" t="str">
        <f t="shared" ca="1" si="2"/>
        <v>$1,000/$3,000</v>
      </c>
      <c r="D9" s="9" t="str">
        <f t="shared" ca="1" si="2"/>
        <v>$2,000/$4,000</v>
      </c>
      <c r="E9" s="9" t="str">
        <f t="shared" ca="1" si="2"/>
        <v>$3,000*</v>
      </c>
      <c r="F9" s="9" t="str">
        <f t="shared" ca="1" si="2"/>
        <v>$3,000/$6,000*</v>
      </c>
      <c r="G9" s="9" t="str">
        <f t="shared" ca="1" si="2"/>
        <v>$5,000/$10,000*</v>
      </c>
      <c r="H9" s="9" t="str">
        <f t="shared" ca="1" si="2"/>
        <v>$6,350/$12,700*</v>
      </c>
    </row>
    <row r="10" spans="1:9" s="3" customFormat="1" x14ac:dyDescent="0.25">
      <c r="A10" s="10"/>
      <c r="B10" s="30" t="str">
        <f t="shared" ref="B10:H10" ca="1" si="3">IFERROR(VLOOKUP(B$6,INDIRECT("'"&amp;B$1&amp;" "&amp;B$2&amp;"'!A:X"),4,FALSE),"")</f>
        <v/>
      </c>
      <c r="C10" s="30" t="str">
        <f t="shared" ca="1" si="3"/>
        <v/>
      </c>
      <c r="D10" s="30" t="str">
        <f t="shared" ca="1" si="3"/>
        <v/>
      </c>
      <c r="E10" s="30" t="str">
        <f t="shared" ca="1" si="3"/>
        <v>*Includes Rx</v>
      </c>
      <c r="F10" s="30" t="str">
        <f t="shared" ca="1" si="3"/>
        <v>*Includes Rx</v>
      </c>
      <c r="G10" s="30" t="str">
        <f t="shared" ca="1" si="3"/>
        <v>*Includes Rx</v>
      </c>
      <c r="H10" s="30" t="str">
        <f t="shared" ca="1" si="3"/>
        <v>*Includes Rx</v>
      </c>
    </row>
    <row r="11" spans="1:9" s="3" customFormat="1" x14ac:dyDescent="0.25">
      <c r="A11" s="11" t="s">
        <v>11</v>
      </c>
      <c r="B11" s="12"/>
      <c r="C11" s="12"/>
      <c r="D11" s="12"/>
      <c r="E11" s="12"/>
      <c r="F11" s="12"/>
      <c r="G11" s="12"/>
      <c r="H11" s="12"/>
    </row>
    <row r="12" spans="1:9" s="3" customFormat="1" ht="27.75" x14ac:dyDescent="0.25">
      <c r="A12" s="8" t="s">
        <v>12</v>
      </c>
      <c r="B12" s="47" t="str">
        <f t="shared" ref="B12:H12" ca="1" si="4">IFERROR(VLOOKUP(B$6,INDIRECT("'"&amp;B$1&amp;" "&amp;B$2&amp;"'!A:X"),5,FALSE),"Invalid Plan")</f>
        <v>$20</v>
      </c>
      <c r="C12" s="47" t="str">
        <f t="shared" ca="1" si="4"/>
        <v>$20</v>
      </c>
      <c r="D12" s="47" t="str">
        <f t="shared" ca="1" si="4"/>
        <v>$30</v>
      </c>
      <c r="E12" s="47" t="str">
        <f t="shared" ca="1" si="4"/>
        <v>Deductible, then 10%</v>
      </c>
      <c r="F12" s="47" t="str">
        <f t="shared" ca="1" si="4"/>
        <v>Deductible, then 10%</v>
      </c>
      <c r="G12" s="47" t="str">
        <f t="shared" ca="1" si="4"/>
        <v>Deductible, then 10%</v>
      </c>
      <c r="H12" s="47" t="str">
        <f t="shared" ca="1" si="4"/>
        <v>Deductible, then 30%</v>
      </c>
    </row>
    <row r="13" spans="1:9" s="3" customFormat="1" x14ac:dyDescent="0.25">
      <c r="A13" s="8" t="s">
        <v>13</v>
      </c>
      <c r="B13" s="9" t="str">
        <f t="shared" ref="B13:H13" ca="1" si="5">IFERROR(VLOOKUP(B$6,INDIRECT("'"&amp;B$1&amp;" "&amp;B$2&amp;"'!A:X"),6,FALSE),"Invalid Plan")</f>
        <v>$20</v>
      </c>
      <c r="C13" s="9" t="str">
        <f t="shared" ca="1" si="5"/>
        <v>$20</v>
      </c>
      <c r="D13" s="9" t="str">
        <f t="shared" ca="1" si="5"/>
        <v>$30</v>
      </c>
      <c r="E13" s="9" t="str">
        <f t="shared" ca="1" si="5"/>
        <v>10%</v>
      </c>
      <c r="F13" s="9" t="str">
        <f t="shared" ca="1" si="5"/>
        <v>10%</v>
      </c>
      <c r="G13" s="9" t="str">
        <f t="shared" ca="1" si="5"/>
        <v>10%</v>
      </c>
      <c r="H13" s="9" t="str">
        <f t="shared" ca="1" si="5"/>
        <v>30%</v>
      </c>
    </row>
    <row r="14" spans="1:9" s="3" customFormat="1" x14ac:dyDescent="0.25">
      <c r="A14" s="8" t="s">
        <v>14</v>
      </c>
      <c r="B14" s="9" t="str">
        <f t="shared" ref="B14:H14" ca="1" si="6">IFERROR(VLOOKUP(B$6,INDIRECT("'"&amp;B$1&amp;" "&amp;B$2&amp;"'!A:X"),7,FALSE),"Invalid Plan")</f>
        <v>$20</v>
      </c>
      <c r="C14" s="9" t="str">
        <f t="shared" ca="1" si="6"/>
        <v>$20</v>
      </c>
      <c r="D14" s="9" t="str">
        <f t="shared" ca="1" si="6"/>
        <v>$30</v>
      </c>
      <c r="E14" s="9" t="str">
        <f t="shared" ca="1" si="6"/>
        <v>10%</v>
      </c>
      <c r="F14" s="9" t="str">
        <f t="shared" ca="1" si="6"/>
        <v>10%</v>
      </c>
      <c r="G14" s="9" t="str">
        <f t="shared" ca="1" si="6"/>
        <v>10%</v>
      </c>
      <c r="H14" s="9" t="str">
        <f t="shared" ca="1" si="6"/>
        <v>30%</v>
      </c>
    </row>
    <row r="15" spans="1:9" s="3" customFormat="1" x14ac:dyDescent="0.25">
      <c r="A15" s="8" t="s">
        <v>15</v>
      </c>
      <c r="B15" s="9" t="str">
        <f t="shared" ref="B15:H15" ca="1" si="7">IFERROR(VLOOKUP(B$6,INDIRECT("'"&amp;B$1&amp;" "&amp;B$2&amp;"'!A:X"),8,FALSE),"Invalid Plan")</f>
        <v>$20</v>
      </c>
      <c r="C15" s="9" t="str">
        <f t="shared" ca="1" si="7"/>
        <v>$20</v>
      </c>
      <c r="D15" s="9" t="str">
        <f t="shared" ca="1" si="7"/>
        <v>$30</v>
      </c>
      <c r="E15" s="9" t="str">
        <f t="shared" ca="1" si="7"/>
        <v>10%</v>
      </c>
      <c r="F15" s="9" t="str">
        <f t="shared" ca="1" si="7"/>
        <v>10%</v>
      </c>
      <c r="G15" s="9" t="str">
        <f t="shared" ca="1" si="7"/>
        <v>10%</v>
      </c>
      <c r="H15" s="9" t="str">
        <f t="shared" ca="1" si="7"/>
        <v>30%</v>
      </c>
    </row>
    <row r="16" spans="1:9" s="3" customFormat="1" x14ac:dyDescent="0.25">
      <c r="A16" s="8" t="s">
        <v>16</v>
      </c>
      <c r="B16" s="31" t="str">
        <f t="shared" ref="B16:H16" ca="1" si="8">IFERROR(VLOOKUP(B$6,INDIRECT("'"&amp;B$1&amp;" "&amp;B$2&amp;"'!A:X"),9,FALSE),"Invalid Plan")</f>
        <v>0%</v>
      </c>
      <c r="C16" s="31" t="str">
        <f t="shared" ca="1" si="8"/>
        <v>10%</v>
      </c>
      <c r="D16" s="31" t="str">
        <f t="shared" ca="1" si="8"/>
        <v>20%</v>
      </c>
      <c r="E16" s="31" t="str">
        <f t="shared" ca="1" si="8"/>
        <v>10%</v>
      </c>
      <c r="F16" s="31" t="str">
        <f t="shared" ca="1" si="8"/>
        <v>10%</v>
      </c>
      <c r="G16" s="31" t="str">
        <f t="shared" ca="1" si="8"/>
        <v>10%</v>
      </c>
      <c r="H16" s="31" t="str">
        <f t="shared" ca="1" si="8"/>
        <v>30%</v>
      </c>
    </row>
    <row r="17" spans="1:11" s="3" customFormat="1" x14ac:dyDescent="0.25">
      <c r="A17" s="8" t="s">
        <v>17</v>
      </c>
      <c r="B17" s="16" t="str">
        <f t="shared" ref="B17:H17" ca="1" si="9">IFERROR(VLOOKUP(B$6,INDIRECT("'"&amp;B$1&amp;" "&amp;B$2&amp;"'!A:X"),10,FALSE),"Invalid Plan")</f>
        <v>0%</v>
      </c>
      <c r="C17" s="16" t="str">
        <f t="shared" ca="1" si="9"/>
        <v>10%</v>
      </c>
      <c r="D17" s="16" t="str">
        <f t="shared" ca="1" si="9"/>
        <v>20%</v>
      </c>
      <c r="E17" s="16" t="str">
        <f t="shared" ca="1" si="9"/>
        <v>10%</v>
      </c>
      <c r="F17" s="16" t="str">
        <f t="shared" ca="1" si="9"/>
        <v>10%</v>
      </c>
      <c r="G17" s="16" t="str">
        <f t="shared" ca="1" si="9"/>
        <v>10%</v>
      </c>
      <c r="H17" s="16" t="str">
        <f t="shared" ca="1" si="9"/>
        <v>30%</v>
      </c>
    </row>
    <row r="18" spans="1:11" s="4" customFormat="1" x14ac:dyDescent="0.25">
      <c r="A18" s="13" t="s">
        <v>18</v>
      </c>
      <c r="B18" s="77" t="str">
        <f t="shared" ref="B18:H18" ca="1" si="10">IFERROR(VLOOKUP(B$6,INDIRECT("'"&amp;B$1&amp;" "&amp;B$2&amp;"'!A:X"),11,FALSE),"Invalid Plan")</f>
        <v>Not covered</v>
      </c>
      <c r="C18" s="77" t="str">
        <f t="shared" ca="1" si="10"/>
        <v>Not covered</v>
      </c>
      <c r="D18" s="77" t="str">
        <f t="shared" ca="1" si="10"/>
        <v>Not covered</v>
      </c>
      <c r="E18" s="77" t="str">
        <f t="shared" ca="1" si="10"/>
        <v>Not covered</v>
      </c>
      <c r="F18" s="77" t="str">
        <f t="shared" ca="1" si="10"/>
        <v>Not covered</v>
      </c>
      <c r="G18" s="77" t="str">
        <f t="shared" ca="1" si="10"/>
        <v>Not covered</v>
      </c>
      <c r="H18" s="77" t="str">
        <f t="shared" ca="1" si="10"/>
        <v>Not covered</v>
      </c>
    </row>
    <row r="19" spans="1:11" s="3" customFormat="1" x14ac:dyDescent="0.25">
      <c r="A19" s="8" t="s">
        <v>19</v>
      </c>
      <c r="B19" s="9" t="str">
        <f t="shared" ref="B19:H19" ca="1" si="11">IFERROR(VLOOKUP(B$6,INDIRECT("'"&amp;B$1&amp;" "&amp;B$2&amp;"'!A:X"),12,FALSE),"Invalid Plan")</f>
        <v>0%
Ded Waived</v>
      </c>
      <c r="C19" s="9" t="str">
        <f t="shared" ca="1" si="11"/>
        <v>0%
Ded Waived</v>
      </c>
      <c r="D19" s="9" t="str">
        <f t="shared" ca="1" si="11"/>
        <v>0%
Ded Waived</v>
      </c>
      <c r="E19" s="9" t="str">
        <f t="shared" ca="1" si="11"/>
        <v>0%
Ded Waived</v>
      </c>
      <c r="F19" s="9" t="str">
        <f t="shared" ca="1" si="11"/>
        <v>0%
Ded Waived</v>
      </c>
      <c r="G19" s="9" t="str">
        <f t="shared" ca="1" si="11"/>
        <v>0%
Ded Waived</v>
      </c>
      <c r="H19" s="9" t="str">
        <f t="shared" ca="1" si="11"/>
        <v>0%
Ded Waived</v>
      </c>
    </row>
    <row r="20" spans="1:11" s="3" customFormat="1" x14ac:dyDescent="0.25">
      <c r="A20" s="10"/>
      <c r="B20" s="14"/>
      <c r="C20" s="14"/>
      <c r="D20" s="14"/>
      <c r="E20" s="14"/>
      <c r="F20" s="14"/>
      <c r="G20" s="14"/>
      <c r="H20" s="14"/>
    </row>
    <row r="21" spans="1:11" s="3" customFormat="1" x14ac:dyDescent="0.25">
      <c r="A21" s="11" t="s">
        <v>20</v>
      </c>
      <c r="B21" s="14"/>
      <c r="C21" s="14"/>
      <c r="D21" s="14"/>
      <c r="E21" s="14"/>
      <c r="F21" s="14"/>
      <c r="G21" s="14"/>
      <c r="H21" s="14"/>
    </row>
    <row r="22" spans="1:11" s="3" customFormat="1" ht="27.75" x14ac:dyDescent="0.25">
      <c r="A22" s="15" t="s">
        <v>21</v>
      </c>
      <c r="B22" s="9" t="str">
        <f t="shared" ref="B22:H22" ca="1" si="12">IFERROR(VLOOKUP(B$6,INDIRECT("'"&amp;B$1&amp;" "&amp;B$2&amp;"'!A:X"),13,FALSE),"Invalid Plan")</f>
        <v>0%
$100 co-pay</v>
      </c>
      <c r="C22" s="9" t="str">
        <f t="shared" ca="1" si="12"/>
        <v>10%
$100 co-pay</v>
      </c>
      <c r="D22" s="9" t="str">
        <f t="shared" ca="1" si="12"/>
        <v>20%
$100 co-pay</v>
      </c>
      <c r="E22" s="9" t="str">
        <f t="shared" ca="1" si="12"/>
        <v>10%
$100 co-pay</v>
      </c>
      <c r="F22" s="9" t="str">
        <f t="shared" ca="1" si="12"/>
        <v>10%
$100 co-pay</v>
      </c>
      <c r="G22" s="9" t="str">
        <f t="shared" ca="1" si="12"/>
        <v>10%
$100 co-pay</v>
      </c>
      <c r="H22" s="9" t="str">
        <f t="shared" ca="1" si="12"/>
        <v>30%
$100 co-pay</v>
      </c>
    </row>
    <row r="23" spans="1:11" s="3" customFormat="1" ht="27.75" x14ac:dyDescent="0.25">
      <c r="A23" s="8" t="s">
        <v>22</v>
      </c>
      <c r="B23" s="16" t="str">
        <f t="shared" ref="B23:H23" ca="1" si="13">IFERROR(VLOOKUP(B$6,INDIRECT("'"&amp;B$1&amp;" "&amp;B$2&amp;"'!A:X"),14,FALSE),"Invalid Plan")</f>
        <v>0%</v>
      </c>
      <c r="C23" s="16" t="str">
        <f t="shared" ca="1" si="13"/>
        <v>10%</v>
      </c>
      <c r="D23" s="16" t="str">
        <f t="shared" ca="1" si="13"/>
        <v>20%</v>
      </c>
      <c r="E23" s="16" t="str">
        <f t="shared" ca="1" si="13"/>
        <v>10%</v>
      </c>
      <c r="F23" s="16" t="str">
        <f t="shared" ca="1" si="13"/>
        <v>10%</v>
      </c>
      <c r="G23" s="16" t="str">
        <f t="shared" ca="1" si="13"/>
        <v>10%</v>
      </c>
      <c r="H23" s="16" t="str">
        <f t="shared" ca="1" si="13"/>
        <v>30%</v>
      </c>
      <c r="J23" s="67"/>
      <c r="K23" s="67"/>
    </row>
    <row r="24" spans="1:11" s="3" customFormat="1" x14ac:dyDescent="0.25">
      <c r="A24" s="8" t="s">
        <v>23</v>
      </c>
      <c r="B24" s="16" t="str">
        <f t="shared" ref="B24:H24" ca="1" si="14">IFERROR(VLOOKUP(B$6,INDIRECT("'"&amp;B$1&amp;" "&amp;B$2&amp;"'!A:X"),15,FALSE),"Invalid Plan")</f>
        <v>0%</v>
      </c>
      <c r="C24" s="16" t="str">
        <f t="shared" ca="1" si="14"/>
        <v>10%</v>
      </c>
      <c r="D24" s="16" t="str">
        <f t="shared" ca="1" si="14"/>
        <v>20%</v>
      </c>
      <c r="E24" s="16" t="str">
        <f t="shared" ca="1" si="14"/>
        <v>10%</v>
      </c>
      <c r="F24" s="16" t="str">
        <f t="shared" ca="1" si="14"/>
        <v>10%</v>
      </c>
      <c r="G24" s="16" t="str">
        <f t="shared" ca="1" si="14"/>
        <v>10%</v>
      </c>
      <c r="H24" s="16" t="str">
        <f t="shared" ca="1" si="14"/>
        <v>30%</v>
      </c>
    </row>
    <row r="25" spans="1:11" s="3" customFormat="1" x14ac:dyDescent="0.25">
      <c r="A25" s="8" t="s">
        <v>24</v>
      </c>
      <c r="B25" s="16" t="str">
        <f t="shared" ref="B25:H25" ca="1" si="15">IFERROR(VLOOKUP(B$6,INDIRECT("'"&amp;B$1&amp;" "&amp;B$2&amp;"'!A:X"),16,FALSE),"Invalid Plan")</f>
        <v>0%</v>
      </c>
      <c r="C25" s="16" t="str">
        <f t="shared" ca="1" si="15"/>
        <v>10%</v>
      </c>
      <c r="D25" s="16" t="str">
        <f t="shared" ca="1" si="15"/>
        <v>20%</v>
      </c>
      <c r="E25" s="16" t="str">
        <f t="shared" ca="1" si="15"/>
        <v>10%</v>
      </c>
      <c r="F25" s="16" t="str">
        <f t="shared" ca="1" si="15"/>
        <v>10%</v>
      </c>
      <c r="G25" s="16" t="str">
        <f t="shared" ca="1" si="15"/>
        <v>10%</v>
      </c>
      <c r="H25" s="16" t="str">
        <f t="shared" ca="1" si="15"/>
        <v>30%</v>
      </c>
    </row>
    <row r="26" spans="1:11" s="3" customFormat="1" ht="27.75" x14ac:dyDescent="0.25">
      <c r="A26" s="8" t="s">
        <v>25</v>
      </c>
      <c r="B26" s="16" t="str">
        <f t="shared" ref="B26:H26" ca="1" si="16">IFERROR(VLOOKUP(B$6,INDIRECT("'"&amp;B$1&amp;" "&amp;B$2&amp;"'!A:X"),17,FALSE),"Invalid Plan")</f>
        <v>0%</v>
      </c>
      <c r="C26" s="16" t="str">
        <f t="shared" ca="1" si="16"/>
        <v>10%</v>
      </c>
      <c r="D26" s="16" t="str">
        <f t="shared" ca="1" si="16"/>
        <v>20%</v>
      </c>
      <c r="E26" s="16" t="str">
        <f t="shared" ca="1" si="16"/>
        <v>10%</v>
      </c>
      <c r="F26" s="16" t="str">
        <f t="shared" ca="1" si="16"/>
        <v>10%</v>
      </c>
      <c r="G26" s="16" t="str">
        <f t="shared" ca="1" si="16"/>
        <v>10%</v>
      </c>
      <c r="H26" s="16" t="str">
        <f t="shared" ca="1" si="16"/>
        <v>30%</v>
      </c>
    </row>
    <row r="27" spans="1:11" s="3" customFormat="1" x14ac:dyDescent="0.25">
      <c r="A27" s="10"/>
      <c r="B27" s="14"/>
      <c r="C27" s="14"/>
      <c r="D27" s="14"/>
      <c r="E27" s="14"/>
      <c r="F27" s="14"/>
      <c r="G27" s="14"/>
      <c r="H27" s="14"/>
    </row>
    <row r="28" spans="1:11" s="3" customFormat="1" x14ac:dyDescent="0.25">
      <c r="A28" s="11" t="s">
        <v>26</v>
      </c>
      <c r="B28" s="14"/>
      <c r="C28" s="14"/>
      <c r="D28" s="14"/>
      <c r="E28" s="14"/>
      <c r="F28" s="14"/>
      <c r="G28" s="14"/>
      <c r="H28" s="14"/>
    </row>
    <row r="29" spans="1:11" s="3" customFormat="1" x14ac:dyDescent="0.25">
      <c r="A29" s="8" t="s">
        <v>27</v>
      </c>
      <c r="B29" s="16" t="str">
        <f t="shared" ref="B29:H29" ca="1" si="17">IFERROR(VLOOKUP(B$6,INDIRECT("'"&amp;B$1&amp;" "&amp;B$2&amp;"'!A:X"),18,FALSE),"Invalid Plan")</f>
        <v>0%</v>
      </c>
      <c r="C29" s="16" t="str">
        <f t="shared" ca="1" si="17"/>
        <v>10%</v>
      </c>
      <c r="D29" s="16" t="str">
        <f t="shared" ca="1" si="17"/>
        <v>20%</v>
      </c>
      <c r="E29" s="16" t="str">
        <f t="shared" ca="1" si="17"/>
        <v>10%</v>
      </c>
      <c r="F29" s="16" t="str">
        <f t="shared" ca="1" si="17"/>
        <v>10%</v>
      </c>
      <c r="G29" s="16" t="str">
        <f t="shared" ca="1" si="17"/>
        <v>10%</v>
      </c>
      <c r="H29" s="16" t="str">
        <f t="shared" ca="1" si="17"/>
        <v>30%</v>
      </c>
    </row>
    <row r="30" spans="1:11" s="3" customFormat="1" x14ac:dyDescent="0.25">
      <c r="A30" s="8" t="s">
        <v>28</v>
      </c>
      <c r="B30" s="16" t="str">
        <f t="shared" ref="B30:H30" ca="1" si="18">IFERROR(VLOOKUP(B$6,INDIRECT("'"&amp;B$1&amp;" "&amp;B$2&amp;"'!A:X"),19,FALSE),"Invalid Plan")</f>
        <v>0%</v>
      </c>
      <c r="C30" s="16" t="str">
        <f t="shared" ca="1" si="18"/>
        <v>10%</v>
      </c>
      <c r="D30" s="16" t="str">
        <f t="shared" ca="1" si="18"/>
        <v>20%</v>
      </c>
      <c r="E30" s="16" t="str">
        <f t="shared" ca="1" si="18"/>
        <v>10%</v>
      </c>
      <c r="F30" s="16" t="str">
        <f t="shared" ca="1" si="18"/>
        <v>10%</v>
      </c>
      <c r="G30" s="16" t="str">
        <f t="shared" ca="1" si="18"/>
        <v>10%</v>
      </c>
      <c r="H30" s="16" t="str">
        <f t="shared" ca="1" si="18"/>
        <v>30%</v>
      </c>
    </row>
    <row r="31" spans="1:11" s="3" customFormat="1" x14ac:dyDescent="0.25">
      <c r="A31" s="10"/>
      <c r="B31" s="14"/>
      <c r="C31" s="14"/>
      <c r="D31" s="14"/>
      <c r="E31" s="14"/>
      <c r="F31" s="14"/>
      <c r="G31" s="14"/>
      <c r="H31" s="14"/>
    </row>
    <row r="32" spans="1:11" s="3" customFormat="1" x14ac:dyDescent="0.25">
      <c r="A32" s="11" t="s">
        <v>29</v>
      </c>
      <c r="B32" s="14"/>
      <c r="C32" s="14"/>
      <c r="D32" s="14"/>
      <c r="E32" s="14"/>
      <c r="F32" s="14"/>
      <c r="G32" s="14"/>
      <c r="H32" s="14"/>
    </row>
    <row r="33" spans="1:23" s="3" customFormat="1" ht="29.25" customHeight="1" x14ac:dyDescent="0.25">
      <c r="A33" s="8" t="s">
        <v>30</v>
      </c>
      <c r="B33" s="16" t="str">
        <f t="shared" ref="B33:H33" ca="1" si="19">IFERROR(VLOOKUP(B$6,INDIRECT("'"&amp;B$1&amp;" "&amp;B$2&amp;"'!A:X"),21,FALSE),"Invalid Plan")</f>
        <v>0%
$100 co-pay</v>
      </c>
      <c r="C33" s="16" t="str">
        <f t="shared" ca="1" si="19"/>
        <v>10%
$100 co-pay</v>
      </c>
      <c r="D33" s="16" t="str">
        <f t="shared" ca="1" si="19"/>
        <v>20%
$100 co-pay</v>
      </c>
      <c r="E33" s="16" t="str">
        <f t="shared" ca="1" si="19"/>
        <v>10%
$100 co-pay</v>
      </c>
      <c r="F33" s="16" t="str">
        <f t="shared" ca="1" si="19"/>
        <v>10%
$100 co-pay</v>
      </c>
      <c r="G33" s="16" t="str">
        <f t="shared" ca="1" si="19"/>
        <v>10%
$100 co-pay</v>
      </c>
      <c r="H33" s="16" t="str">
        <f t="shared" ca="1" si="19"/>
        <v>30%
$100 co-pay</v>
      </c>
    </row>
    <row r="34" spans="1:23" s="3" customFormat="1" x14ac:dyDescent="0.25">
      <c r="A34" s="8" t="s">
        <v>31</v>
      </c>
      <c r="B34" s="16" t="str">
        <f t="shared" ref="B34:H34" ca="1" si="20">IFERROR(VLOOKUP(B$6,INDIRECT("'"&amp;B$1&amp;" "&amp;B$2&amp;"'!A:X"),20,FALSE),"Invalid Plan")</f>
        <v>0%</v>
      </c>
      <c r="C34" s="16" t="str">
        <f t="shared" ca="1" si="20"/>
        <v>10%</v>
      </c>
      <c r="D34" s="16" t="str">
        <f t="shared" ca="1" si="20"/>
        <v>20%</v>
      </c>
      <c r="E34" s="16" t="str">
        <f t="shared" ca="1" si="20"/>
        <v>10%</v>
      </c>
      <c r="F34" s="16" t="str">
        <f t="shared" ca="1" si="20"/>
        <v>10%</v>
      </c>
      <c r="G34" s="16" t="str">
        <f t="shared" ca="1" si="20"/>
        <v>10%</v>
      </c>
      <c r="H34" s="16" t="str">
        <f t="shared" ca="1" si="20"/>
        <v>30%</v>
      </c>
    </row>
    <row r="35" spans="1:23" s="3" customFormat="1" x14ac:dyDescent="0.25">
      <c r="A35" s="8" t="s">
        <v>32</v>
      </c>
      <c r="B35" s="16" t="str">
        <f t="shared" ref="B35:H35" ca="1" si="21">IFERROR(VLOOKUP(B$6,INDIRECT("'"&amp;B$1&amp;" "&amp;B$2&amp;"'!A:X"),22,FALSE),"Invalid Plan")</f>
        <v>0%</v>
      </c>
      <c r="C35" s="16" t="str">
        <f t="shared" ca="1" si="21"/>
        <v>10%</v>
      </c>
      <c r="D35" s="16" t="str">
        <f t="shared" ca="1" si="21"/>
        <v>20%</v>
      </c>
      <c r="E35" s="16" t="str">
        <f t="shared" ca="1" si="21"/>
        <v>10%</v>
      </c>
      <c r="F35" s="16" t="str">
        <f t="shared" ca="1" si="21"/>
        <v>10%</v>
      </c>
      <c r="G35" s="16" t="str">
        <f t="shared" ca="1" si="21"/>
        <v>10%</v>
      </c>
      <c r="H35" s="16" t="str">
        <f t="shared" ca="1" si="21"/>
        <v>30%</v>
      </c>
    </row>
    <row r="36" spans="1:23" s="3" customFormat="1" x14ac:dyDescent="0.25">
      <c r="A36" s="8" t="s">
        <v>33</v>
      </c>
      <c r="B36" s="16" t="str">
        <f t="shared" ref="B36:H36" ca="1" si="22">IFERROR(VLOOKUP(B$6,INDIRECT("'"&amp;B$1&amp;" "&amp;B$2&amp;"'!A:X"),23,FALSE),"Invalid Plan")</f>
        <v>0%</v>
      </c>
      <c r="C36" s="16" t="str">
        <f t="shared" ca="1" si="22"/>
        <v>10%</v>
      </c>
      <c r="D36" s="16" t="str">
        <f t="shared" ca="1" si="22"/>
        <v>20%</v>
      </c>
      <c r="E36" s="16" t="str">
        <f t="shared" ca="1" si="22"/>
        <v>10%</v>
      </c>
      <c r="F36" s="16" t="str">
        <f t="shared" ca="1" si="22"/>
        <v>10%</v>
      </c>
      <c r="G36" s="16" t="str">
        <f t="shared" ca="1" si="22"/>
        <v>10%</v>
      </c>
      <c r="H36" s="16" t="str">
        <f t="shared" ca="1" si="22"/>
        <v>30%</v>
      </c>
    </row>
    <row r="37" spans="1:23" s="3" customFormat="1" x14ac:dyDescent="0.25">
      <c r="A37" s="8" t="s">
        <v>34</v>
      </c>
      <c r="B37" s="16" t="str">
        <f t="shared" ref="B37:H37" ca="1" si="23">IFERROR(VLOOKUP(B$6,INDIRECT("'"&amp;B$1&amp;" "&amp;B$2&amp;"'!A:X"),24,FALSE),"Invalid Plan")</f>
        <v>0%</v>
      </c>
      <c r="C37" s="16" t="str">
        <f t="shared" ca="1" si="23"/>
        <v>10%</v>
      </c>
      <c r="D37" s="16" t="str">
        <f t="shared" ca="1" si="23"/>
        <v>20%</v>
      </c>
      <c r="E37" s="16" t="str">
        <f t="shared" ca="1" si="23"/>
        <v>10%</v>
      </c>
      <c r="F37" s="16" t="str">
        <f t="shared" ca="1" si="23"/>
        <v>10%</v>
      </c>
      <c r="G37" s="16" t="str">
        <f t="shared" ca="1" si="23"/>
        <v>10%</v>
      </c>
      <c r="H37" s="16" t="str">
        <f t="shared" ca="1" si="23"/>
        <v>30%</v>
      </c>
    </row>
    <row r="38" spans="1:23" s="3" customFormat="1" x14ac:dyDescent="0.25">
      <c r="A38" s="8" t="s">
        <v>35</v>
      </c>
      <c r="B38" s="16" t="str">
        <f t="shared" ref="B38:H38" ca="1" si="24">IFERROR(VLOOKUP(B$6,INDIRECT("'"&amp;B$1&amp;" "&amp;B$2&amp;"'!A:Y"),25,FALSE),"Invalid Plan")</f>
        <v>Amount in excess of $700 allowance/24 months</v>
      </c>
      <c r="C38" s="16" t="str">
        <f t="shared" ca="1" si="24"/>
        <v>10% and
Amount in excess of $700 allowance/24 months</v>
      </c>
      <c r="D38" s="16" t="str">
        <f t="shared" ca="1" si="24"/>
        <v>20% and
Amount in excess of $700 allowance/24 months</v>
      </c>
      <c r="E38" s="16" t="str">
        <f t="shared" ca="1" si="24"/>
        <v>10% and
Amount in excess
of $700 allowance/24 months</v>
      </c>
      <c r="F38" s="16" t="str">
        <f t="shared" ca="1" si="24"/>
        <v>10% and
Amount in excess
of $700 allowance/24 months</v>
      </c>
      <c r="G38" s="16" t="str">
        <f t="shared" ca="1" si="24"/>
        <v>10% and
Amount in excess
of $700 allowance/24 months</v>
      </c>
      <c r="H38" s="16" t="str">
        <f t="shared" ca="1" si="24"/>
        <v>30% and
Amount in excess
of $700 allowance/24 months</v>
      </c>
    </row>
    <row r="39" spans="1:23" s="3" customFormat="1" x14ac:dyDescent="0.25">
      <c r="A39" s="10"/>
      <c r="B39" s="14"/>
      <c r="C39" s="14"/>
      <c r="D39" s="14"/>
      <c r="E39" s="14"/>
      <c r="F39" s="14"/>
      <c r="G39" s="14"/>
      <c r="H39" s="14"/>
    </row>
    <row r="40" spans="1:23" s="3" customFormat="1" x14ac:dyDescent="0.25">
      <c r="A40" s="11" t="s">
        <v>36</v>
      </c>
      <c r="B40" s="14"/>
      <c r="C40" s="14"/>
      <c r="D40" s="14"/>
      <c r="E40" s="14"/>
      <c r="F40" s="14"/>
      <c r="G40" s="14"/>
      <c r="H40" s="14"/>
    </row>
    <row r="41" spans="1:23" s="3" customFormat="1" ht="15.75" x14ac:dyDescent="0.25">
      <c r="A41" s="32" t="s">
        <v>37</v>
      </c>
      <c r="B41" s="82" t="s">
        <v>174</v>
      </c>
      <c r="C41" s="82" t="s">
        <v>174</v>
      </c>
      <c r="D41" s="82" t="s">
        <v>178</v>
      </c>
      <c r="E41" s="82" t="s">
        <v>218</v>
      </c>
      <c r="F41" s="82" t="s">
        <v>218</v>
      </c>
      <c r="G41" s="82" t="s">
        <v>218</v>
      </c>
      <c r="H41" s="82" t="s">
        <v>221</v>
      </c>
    </row>
    <row r="42" spans="1:23" s="3" customFormat="1" x14ac:dyDescent="0.25">
      <c r="A42" s="8" t="s">
        <v>39</v>
      </c>
      <c r="B42" s="84" t="str">
        <f t="shared" ref="B42:H42" si="25">IF(B$41="Select Rx Plan","",IF(B$2="KAISER", "Kaiser", "Navitus"))</f>
        <v>Navitus</v>
      </c>
      <c r="C42" s="84" t="str">
        <f t="shared" si="25"/>
        <v>Navitus</v>
      </c>
      <c r="D42" s="84" t="str">
        <f t="shared" si="25"/>
        <v>Navitus</v>
      </c>
      <c r="E42" s="84" t="str">
        <f t="shared" si="25"/>
        <v>Navitus</v>
      </c>
      <c r="F42" s="84" t="str">
        <f t="shared" si="25"/>
        <v>Navitus</v>
      </c>
      <c r="G42" s="84" t="str">
        <f t="shared" si="25"/>
        <v>Navitus</v>
      </c>
      <c r="H42" s="84" t="str">
        <f t="shared" si="25"/>
        <v>Navitus</v>
      </c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1:23" s="3" customFormat="1" x14ac:dyDescent="0.25">
      <c r="A43" s="8" t="s">
        <v>40</v>
      </c>
      <c r="B43" s="17" t="str">
        <f t="shared" ref="B43:H43" ca="1" si="26">IFERROR(VLOOKUP(B$41,INDIRECT("'"&amp;B$1&amp;" "&amp;B$2&amp;" Rx'!$A:$G"),2,FALSE),"Invalid Plan")</f>
        <v>none</v>
      </c>
      <c r="C43" s="17" t="str">
        <f t="shared" ca="1" si="26"/>
        <v>none</v>
      </c>
      <c r="D43" s="17" t="str">
        <f t="shared" ca="1" si="26"/>
        <v>none</v>
      </c>
      <c r="E43" s="17" t="str">
        <f t="shared" ca="1" si="26"/>
        <v>Included w/ Medical ded</v>
      </c>
      <c r="F43" s="17" t="str">
        <f t="shared" ca="1" si="26"/>
        <v>Included w/ Medical ded</v>
      </c>
      <c r="G43" s="17" t="str">
        <f t="shared" ca="1" si="26"/>
        <v>Included w/ Medical ded</v>
      </c>
      <c r="H43" s="17" t="str">
        <f t="shared" ca="1" si="26"/>
        <v>Included w/ Medical ded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1:23" s="3" customFormat="1" ht="30" x14ac:dyDescent="0.25">
      <c r="A44" s="8" t="s">
        <v>41</v>
      </c>
      <c r="B44" s="87" t="str">
        <f t="shared" ref="B44:H44" ca="1" si="27">IFERROR(VLOOKUP(B$41,INDIRECT("'"&amp;B$1&amp;" "&amp;B$2&amp;" Rx'!$A:$G"),3,FALSE),"Invalid Plan")</f>
        <v>$1,500/$2,500</v>
      </c>
      <c r="C44" s="88" t="str">
        <f t="shared" ca="1" si="27"/>
        <v>$1,500/$2,500</v>
      </c>
      <c r="D44" s="88" t="str">
        <f t="shared" ca="1" si="27"/>
        <v>$2,500/$3,500</v>
      </c>
      <c r="E44" s="88" t="str">
        <f t="shared" ca="1" si="27"/>
        <v>Included w/ Med OOP Max</v>
      </c>
      <c r="F44" s="88" t="str">
        <f t="shared" ca="1" si="27"/>
        <v>Included w/ Med OOP Max</v>
      </c>
      <c r="G44" s="88" t="str">
        <f t="shared" ca="1" si="27"/>
        <v>Included w/ Med OOP Max</v>
      </c>
      <c r="H44" s="88" t="str">
        <f t="shared" ca="1" si="27"/>
        <v>Included w/ Med OOP Max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1:23" s="3" customFormat="1" x14ac:dyDescent="0.25">
      <c r="A45" s="8" t="s">
        <v>42</v>
      </c>
      <c r="B45" s="87" t="str">
        <f t="shared" ref="B45:H45" ca="1" si="28">IFERROR(VLOOKUP(B$41,INDIRECT("'"&amp;B$1&amp;" "&amp;B$2&amp;" Rx'!$A:$G"),4,FALSE),"Invalid Plan")</f>
        <v>$0 at Costco
$7 at Other Network</v>
      </c>
      <c r="C45" s="88" t="str">
        <f t="shared" ca="1" si="28"/>
        <v>$0 at Costco
$7 at Other Network</v>
      </c>
      <c r="D45" s="88" t="str">
        <f t="shared" ca="1" si="28"/>
        <v>$0 at Costco
$9 at Other Network</v>
      </c>
      <c r="E45" s="88" t="str">
        <f t="shared" ca="1" si="28"/>
        <v>Deductible, then $0 at Costco
or $9 at Other Network</v>
      </c>
      <c r="F45" s="88" t="str">
        <f t="shared" ca="1" si="28"/>
        <v>Deductible, then $0 at Costco
or $9 at Other Network</v>
      </c>
      <c r="G45" s="88" t="str">
        <f t="shared" ca="1" si="28"/>
        <v>Deductible, then $0 at Costco
or $9 at Other Network</v>
      </c>
      <c r="H45" s="88" t="str">
        <f t="shared" ca="1" si="28"/>
        <v>Deductible, then $0 at Costco
or $9 at Other Network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</row>
    <row r="46" spans="1:23" s="3" customFormat="1" x14ac:dyDescent="0.25">
      <c r="A46" s="8" t="s">
        <v>43</v>
      </c>
      <c r="B46" s="87">
        <f t="shared" ref="B46:H46" ca="1" si="29">IFERROR(VLOOKUP(B$41,INDIRECT("'"&amp;B$1&amp;" "&amp;B$2&amp;" Rx'!$A:$G"),5,FALSE),"Invalid Plan")</f>
        <v>25</v>
      </c>
      <c r="C46" s="88">
        <f t="shared" ca="1" si="29"/>
        <v>25</v>
      </c>
      <c r="D46" s="88">
        <f t="shared" ca="1" si="29"/>
        <v>35</v>
      </c>
      <c r="E46" s="88" t="str">
        <f t="shared" ca="1" si="29"/>
        <v>Deductible, then $35</v>
      </c>
      <c r="F46" s="88" t="str">
        <f t="shared" ca="1" si="29"/>
        <v>Deductible, then $35</v>
      </c>
      <c r="G46" s="88" t="str">
        <f t="shared" ca="1" si="29"/>
        <v>Deductible, then $35</v>
      </c>
      <c r="H46" s="88" t="str">
        <f t="shared" ca="1" si="29"/>
        <v>Deductible, then $35</v>
      </c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1:23" s="3" customFormat="1" x14ac:dyDescent="0.25">
      <c r="A47" s="8" t="s">
        <v>44</v>
      </c>
      <c r="B47" s="87" t="str">
        <f t="shared" ref="B47:H47" ca="1" si="30">IFERROR(VLOOKUP(B$41,INDIRECT("'"&amp;B$1&amp;" "&amp;B$2&amp;" Rx'!$A:$G"),6,FALSE),"Invalid Plan")</f>
        <v>$25 Must Use Navitus Mail</v>
      </c>
      <c r="C47" s="88" t="str">
        <f t="shared" ca="1" si="30"/>
        <v>$25 Must Use Navitus Mail</v>
      </c>
      <c r="D47" s="88" t="str">
        <f t="shared" ca="1" si="30"/>
        <v>$35 Must Use Navitus Mail</v>
      </c>
      <c r="E47" s="88" t="str">
        <f t="shared" ca="1" si="30"/>
        <v>Deductible, then $35
(Must Use Navitus Mail)</v>
      </c>
      <c r="F47" s="88" t="str">
        <f t="shared" ca="1" si="30"/>
        <v>Deductible, then $35
(Must Use Navitus Mail)</v>
      </c>
      <c r="G47" s="88" t="str">
        <f t="shared" ca="1" si="30"/>
        <v>Deductible, then $35
(Must Use Navitus Mail)</v>
      </c>
      <c r="H47" s="88" t="str">
        <f t="shared" ca="1" si="30"/>
        <v>Deductible, then $35
(Must Use Navitus Mail)</v>
      </c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s="3" customFormat="1" x14ac:dyDescent="0.25">
      <c r="A48" s="8" t="s">
        <v>45</v>
      </c>
      <c r="B48" s="87" t="str">
        <f t="shared" ref="B48:H48" ca="1" si="31">IFERROR(VLOOKUP(B$41,INDIRECT("'"&amp;B$1&amp;" "&amp;B$2&amp;" Rx'!$A:$G"),7,FALSE),"Invalid Plan")</f>
        <v>$0-$60</v>
      </c>
      <c r="C48" s="88" t="str">
        <f t="shared" ca="1" si="31"/>
        <v>$0-$60</v>
      </c>
      <c r="D48" s="88" t="str">
        <f t="shared" ca="1" si="31"/>
        <v>$0-$90</v>
      </c>
      <c r="E48" s="88" t="str">
        <f t="shared" ca="1" si="31"/>
        <v>Deductible, then $18-$90</v>
      </c>
      <c r="F48" s="88" t="str">
        <f t="shared" ca="1" si="31"/>
        <v>Deductible, then $18-$90</v>
      </c>
      <c r="G48" s="88" t="str">
        <f t="shared" ca="1" si="31"/>
        <v>Deductible, then $18-$90</v>
      </c>
      <c r="H48" s="88" t="str">
        <f t="shared" ca="1" si="31"/>
        <v>Deductible, then $18-$90</v>
      </c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1:23" s="3" customFormat="1" ht="30" x14ac:dyDescent="0.25">
      <c r="A49" s="8" t="s">
        <v>46</v>
      </c>
      <c r="B49" s="84" t="str">
        <f t="shared" ref="B49:H49" si="32">IF(B$41="Select Rx Plan","",IF(B$2="KAISER", "Kaiser Mail Order Pharmacy", "Costco Mail Order Pharmacy"))</f>
        <v>Costco Mail Order Pharmacy</v>
      </c>
      <c r="C49" s="84" t="str">
        <f t="shared" si="32"/>
        <v>Costco Mail Order Pharmacy</v>
      </c>
      <c r="D49" s="84" t="str">
        <f t="shared" si="32"/>
        <v>Costco Mail Order Pharmacy</v>
      </c>
      <c r="E49" s="84" t="str">
        <f t="shared" si="32"/>
        <v>Costco Mail Order Pharmacy</v>
      </c>
      <c r="F49" s="84" t="str">
        <f t="shared" si="32"/>
        <v>Costco Mail Order Pharmacy</v>
      </c>
      <c r="G49" s="84" t="str">
        <f t="shared" si="32"/>
        <v>Costco Mail Order Pharmacy</v>
      </c>
      <c r="H49" s="84" t="str">
        <f t="shared" si="32"/>
        <v>Costco Mail Order Pharmacy</v>
      </c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1:23" s="5" customFormat="1" ht="12.75" x14ac:dyDescent="0.25">
      <c r="A50" s="97" t="s">
        <v>47</v>
      </c>
      <c r="B50" s="97"/>
      <c r="C50" s="97"/>
      <c r="D50" s="97"/>
      <c r="E50" s="97"/>
      <c r="F50" s="97"/>
      <c r="G50" s="97"/>
      <c r="H50" s="97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</row>
    <row r="51" spans="1:23" s="5" customFormat="1" ht="12.75" x14ac:dyDescent="0.25">
      <c r="A51" s="98"/>
      <c r="B51" s="98"/>
      <c r="C51" s="98"/>
      <c r="D51" s="98"/>
      <c r="E51" s="98"/>
      <c r="F51" s="98"/>
      <c r="G51" s="98"/>
      <c r="H51" s="98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</row>
    <row r="52" spans="1:23" s="5" customFormat="1" ht="12.75" x14ac:dyDescent="0.25">
      <c r="A52" s="99" t="s">
        <v>48</v>
      </c>
      <c r="B52" s="99"/>
      <c r="C52" s="99"/>
      <c r="D52" s="99"/>
      <c r="E52" s="99"/>
      <c r="F52" s="99"/>
      <c r="G52" s="99"/>
      <c r="H52" s="9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</row>
    <row r="53" spans="1:23" x14ac:dyDescent="0.25">
      <c r="A53" s="100"/>
      <c r="B53" s="100"/>
      <c r="C53" s="100"/>
      <c r="D53" s="100"/>
      <c r="E53" s="100"/>
      <c r="F53" s="100"/>
      <c r="G53" s="100"/>
      <c r="H53" s="10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</row>
  </sheetData>
  <sheetProtection selectLockedCells="1"/>
  <mergeCells count="2">
    <mergeCell ref="A50:H51"/>
    <mergeCell ref="A52:H53"/>
  </mergeCells>
  <dataValidations count="5">
    <dataValidation type="list" allowBlank="1" showInputMessage="1" showErrorMessage="1" sqref="B1:H1" xr:uid="{00000000-0002-0000-0000-000000000000}">
      <formula1>"PPO, HMO"</formula1>
    </dataValidation>
    <dataValidation type="list" allowBlank="1" showErrorMessage="1" sqref="B6:H6" xr:uid="{00000000-0002-0000-0000-000001000000}">
      <formula1>INDIRECT("'"&amp;B$1&amp;" "&amp;B$2&amp;"'!$A:$A")</formula1>
    </dataValidation>
    <dataValidation type="list" allowBlank="1" showErrorMessage="1" sqref="B41:H41" xr:uid="{00000000-0002-0000-0000-000002000000}">
      <formula1>INDIRECT("'"&amp;B$1&amp;" "&amp;B$2&amp;" Rx'!$A:$A")</formula1>
    </dataValidation>
    <dataValidation type="list" allowBlank="1" showInputMessage="1" showErrorMessage="1" sqref="B2:H2" xr:uid="{00000000-0002-0000-0000-000003000000}">
      <formula1>INDIRECT("'"&amp;B1&amp;" Carriers'!A:A")</formula1>
    </dataValidation>
    <dataValidation type="custom" allowBlank="1" showInputMessage="1" showErrorMessage="1" sqref="B5:H5" xr:uid="{00000000-0002-0000-0000-000004000000}">
      <formula1>XEZ2</formula1>
    </dataValidation>
  </dataValidations>
  <printOptions horizontalCentered="1" verticalCentered="1"/>
  <pageMargins left="0.25" right="0.25" top="0.75" bottom="0.75" header="0.3" footer="0.3"/>
  <pageSetup scale="43" fitToHeight="6" orientation="landscape" r:id="rId1"/>
  <rowBreaks count="1" manualBreakCount="1">
    <brk id="26" max="7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G19"/>
  <sheetViews>
    <sheetView workbookViewId="0">
      <selection activeCell="A50" sqref="A50:H51"/>
    </sheetView>
  </sheetViews>
  <sheetFormatPr defaultColWidth="9.140625" defaultRowHeight="15" x14ac:dyDescent="0.25"/>
  <cols>
    <col min="1" max="1" width="41.5703125" style="50" bestFit="1" customWidth="1"/>
    <col min="2" max="2" width="23.28515625" style="50" bestFit="1" customWidth="1"/>
    <col min="3" max="3" width="25" style="50" bestFit="1" customWidth="1"/>
    <col min="4" max="4" width="32.140625" style="50" bestFit="1" customWidth="1"/>
    <col min="5" max="5" width="19.5703125" style="50" bestFit="1" customWidth="1"/>
    <col min="6" max="6" width="24.42578125" style="50" bestFit="1" customWidth="1"/>
    <col min="7" max="7" width="22.42578125" style="50" bestFit="1" customWidth="1"/>
    <col min="8" max="8" width="9.140625" style="50" customWidth="1"/>
    <col min="9" max="16384" width="9.140625" style="50"/>
  </cols>
  <sheetData>
    <row r="1" spans="1:7" x14ac:dyDescent="0.25">
      <c r="A1" s="49" t="s">
        <v>38</v>
      </c>
      <c r="B1" s="20" t="str">
        <f>""</f>
        <v/>
      </c>
      <c r="C1" s="20" t="str">
        <f>""</f>
        <v/>
      </c>
      <c r="D1" s="20" t="str">
        <f>""</f>
        <v/>
      </c>
      <c r="E1" s="20" t="str">
        <f>""</f>
        <v/>
      </c>
      <c r="F1" s="20" t="str">
        <f>""</f>
        <v/>
      </c>
      <c r="G1" s="20" t="str">
        <f>""</f>
        <v/>
      </c>
    </row>
    <row r="2" spans="1:7" x14ac:dyDescent="0.25">
      <c r="A2" s="70" t="s">
        <v>168</v>
      </c>
      <c r="B2" s="20" t="s">
        <v>169</v>
      </c>
      <c r="C2" s="20" t="s">
        <v>170</v>
      </c>
      <c r="D2" s="20" t="s">
        <v>171</v>
      </c>
      <c r="E2" s="51">
        <v>20</v>
      </c>
      <c r="F2" s="20" t="s">
        <v>172</v>
      </c>
      <c r="G2" s="20" t="s">
        <v>173</v>
      </c>
    </row>
    <row r="3" spans="1:7" x14ac:dyDescent="0.25">
      <c r="A3" s="70" t="s">
        <v>174</v>
      </c>
      <c r="B3" s="20" t="s">
        <v>169</v>
      </c>
      <c r="C3" s="20" t="s">
        <v>170</v>
      </c>
      <c r="D3" s="20" t="s">
        <v>175</v>
      </c>
      <c r="E3" s="51">
        <v>25</v>
      </c>
      <c r="F3" s="20" t="s">
        <v>176</v>
      </c>
      <c r="G3" s="20" t="s">
        <v>177</v>
      </c>
    </row>
    <row r="4" spans="1:7" x14ac:dyDescent="0.25">
      <c r="A4" s="70" t="s">
        <v>178</v>
      </c>
      <c r="B4" s="20" t="s">
        <v>169</v>
      </c>
      <c r="C4" s="20" t="s">
        <v>179</v>
      </c>
      <c r="D4" s="20" t="s">
        <v>180</v>
      </c>
      <c r="E4" s="51">
        <v>35</v>
      </c>
      <c r="F4" s="20" t="s">
        <v>181</v>
      </c>
      <c r="G4" s="20" t="s">
        <v>182</v>
      </c>
    </row>
    <row r="5" spans="1:7" x14ac:dyDescent="0.25">
      <c r="A5" s="49" t="s">
        <v>183</v>
      </c>
      <c r="B5" s="20" t="s">
        <v>78</v>
      </c>
      <c r="C5" s="20" t="s">
        <v>179</v>
      </c>
      <c r="D5" s="20" t="s">
        <v>184</v>
      </c>
      <c r="E5" s="51">
        <v>35</v>
      </c>
      <c r="F5" s="20" t="s">
        <v>181</v>
      </c>
      <c r="G5" s="20" t="s">
        <v>182</v>
      </c>
    </row>
    <row r="6" spans="1:7" x14ac:dyDescent="0.25">
      <c r="A6" s="52" t="s">
        <v>185</v>
      </c>
      <c r="B6" s="33" t="s">
        <v>78</v>
      </c>
      <c r="C6" s="33" t="s">
        <v>179</v>
      </c>
      <c r="D6" s="33" t="s">
        <v>186</v>
      </c>
      <c r="E6" s="53">
        <v>50</v>
      </c>
      <c r="F6" s="33" t="s">
        <v>187</v>
      </c>
      <c r="G6" s="33" t="s">
        <v>188</v>
      </c>
    </row>
    <row r="7" spans="1:7" x14ac:dyDescent="0.25">
      <c r="A7" s="70" t="s">
        <v>189</v>
      </c>
      <c r="B7" s="20" t="s">
        <v>169</v>
      </c>
      <c r="C7" s="51" t="s">
        <v>190</v>
      </c>
      <c r="D7" s="51">
        <v>0</v>
      </c>
      <c r="E7" s="51">
        <v>20</v>
      </c>
      <c r="F7" s="20" t="s">
        <v>172</v>
      </c>
      <c r="G7" s="20" t="s">
        <v>173</v>
      </c>
    </row>
    <row r="8" spans="1:7" x14ac:dyDescent="0.25">
      <c r="A8" s="70" t="s">
        <v>191</v>
      </c>
      <c r="B8" s="20" t="s">
        <v>169</v>
      </c>
      <c r="C8" s="51" t="s">
        <v>190</v>
      </c>
      <c r="D8" s="51">
        <v>0</v>
      </c>
      <c r="E8" s="51">
        <v>25</v>
      </c>
      <c r="F8" s="20" t="s">
        <v>176</v>
      </c>
      <c r="G8" s="20" t="s">
        <v>177</v>
      </c>
    </row>
    <row r="9" spans="1:7" x14ac:dyDescent="0.25">
      <c r="A9" s="70" t="s">
        <v>192</v>
      </c>
      <c r="B9" s="20" t="s">
        <v>169</v>
      </c>
      <c r="C9" s="51" t="s">
        <v>190</v>
      </c>
      <c r="D9" s="51">
        <v>0</v>
      </c>
      <c r="E9" s="51">
        <v>35</v>
      </c>
      <c r="F9" s="20" t="s">
        <v>181</v>
      </c>
      <c r="G9" s="20" t="s">
        <v>182</v>
      </c>
    </row>
    <row r="10" spans="1:7" x14ac:dyDescent="0.25">
      <c r="A10" s="49" t="s">
        <v>193</v>
      </c>
      <c r="B10" s="20" t="s">
        <v>78</v>
      </c>
      <c r="C10" s="51" t="s">
        <v>190</v>
      </c>
      <c r="D10" s="51">
        <v>0</v>
      </c>
      <c r="E10" s="51">
        <v>35</v>
      </c>
      <c r="F10" s="20" t="s">
        <v>181</v>
      </c>
      <c r="G10" s="20" t="s">
        <v>182</v>
      </c>
    </row>
    <row r="11" spans="1:7" x14ac:dyDescent="0.25">
      <c r="A11" s="52" t="s">
        <v>194</v>
      </c>
      <c r="B11" s="33" t="s">
        <v>78</v>
      </c>
      <c r="C11" s="51" t="s">
        <v>190</v>
      </c>
      <c r="D11" s="51">
        <v>0</v>
      </c>
      <c r="E11" s="53">
        <v>50</v>
      </c>
      <c r="F11" s="33" t="s">
        <v>187</v>
      </c>
      <c r="G11" s="33" t="s">
        <v>195</v>
      </c>
    </row>
    <row r="12" spans="1:7" ht="30" x14ac:dyDescent="0.25">
      <c r="A12" s="52" t="s">
        <v>196</v>
      </c>
      <c r="B12" s="33" t="s">
        <v>197</v>
      </c>
      <c r="C12" s="33" t="s">
        <v>198</v>
      </c>
      <c r="D12" s="85" t="s">
        <v>199</v>
      </c>
      <c r="E12" s="53" t="s">
        <v>200</v>
      </c>
      <c r="F12" s="86" t="s">
        <v>201</v>
      </c>
      <c r="G12" s="33" t="s">
        <v>202</v>
      </c>
    </row>
    <row r="13" spans="1:7" ht="30" x14ac:dyDescent="0.25">
      <c r="A13" s="52" t="s">
        <v>203</v>
      </c>
      <c r="B13" s="33" t="s">
        <v>197</v>
      </c>
      <c r="C13" s="33" t="s">
        <v>198</v>
      </c>
      <c r="D13" s="85" t="s">
        <v>199</v>
      </c>
      <c r="E13" s="53" t="s">
        <v>200</v>
      </c>
      <c r="F13" s="86" t="s">
        <v>201</v>
      </c>
      <c r="G13" s="33" t="s">
        <v>202</v>
      </c>
    </row>
    <row r="14" spans="1:7" ht="30" x14ac:dyDescent="0.25">
      <c r="A14" s="52" t="s">
        <v>204</v>
      </c>
      <c r="B14" s="33" t="s">
        <v>197</v>
      </c>
      <c r="C14" s="33" t="s">
        <v>198</v>
      </c>
      <c r="D14" s="85" t="s">
        <v>199</v>
      </c>
      <c r="E14" s="53" t="s">
        <v>200</v>
      </c>
      <c r="F14" s="86" t="s">
        <v>201</v>
      </c>
      <c r="G14" s="33" t="s">
        <v>202</v>
      </c>
    </row>
    <row r="15" spans="1:7" ht="30" x14ac:dyDescent="0.25">
      <c r="A15" s="52" t="s">
        <v>205</v>
      </c>
      <c r="B15" s="33" t="s">
        <v>197</v>
      </c>
      <c r="C15" s="33" t="s">
        <v>198</v>
      </c>
      <c r="D15" s="85" t="s">
        <v>199</v>
      </c>
      <c r="E15" s="53" t="s">
        <v>200</v>
      </c>
      <c r="F15" s="86" t="s">
        <v>201</v>
      </c>
      <c r="G15" s="33" t="s">
        <v>202</v>
      </c>
    </row>
    <row r="16" spans="1:7" ht="30" x14ac:dyDescent="0.25">
      <c r="A16" s="52" t="s">
        <v>206</v>
      </c>
      <c r="B16" s="33" t="s">
        <v>197</v>
      </c>
      <c r="C16" s="33" t="s">
        <v>198</v>
      </c>
      <c r="D16" s="85" t="s">
        <v>199</v>
      </c>
      <c r="E16" s="53" t="s">
        <v>200</v>
      </c>
      <c r="F16" s="86" t="s">
        <v>201</v>
      </c>
      <c r="G16" s="33" t="s">
        <v>202</v>
      </c>
    </row>
    <row r="17" spans="1:7" x14ac:dyDescent="0.25">
      <c r="A17" s="52" t="s">
        <v>207</v>
      </c>
      <c r="B17" s="33" t="s">
        <v>169</v>
      </c>
      <c r="C17" s="33" t="s">
        <v>170</v>
      </c>
      <c r="D17" s="33" t="s">
        <v>208</v>
      </c>
      <c r="E17" s="53">
        <v>0</v>
      </c>
      <c r="F17" s="33" t="s">
        <v>209</v>
      </c>
      <c r="G17" s="33" t="s">
        <v>210</v>
      </c>
    </row>
    <row r="18" spans="1:7" x14ac:dyDescent="0.25">
      <c r="A18" s="54" t="s">
        <v>211</v>
      </c>
      <c r="B18" s="33" t="s">
        <v>169</v>
      </c>
      <c r="C18" s="33" t="s">
        <v>170</v>
      </c>
      <c r="D18" s="33" t="s">
        <v>212</v>
      </c>
      <c r="E18" s="53">
        <v>15</v>
      </c>
      <c r="F18" s="33" t="s">
        <v>213</v>
      </c>
      <c r="G18" s="33" t="s">
        <v>214</v>
      </c>
    </row>
    <row r="19" spans="1:7" x14ac:dyDescent="0.25">
      <c r="A19" s="52" t="s">
        <v>215</v>
      </c>
      <c r="B19" s="33" t="s">
        <v>169</v>
      </c>
      <c r="C19" s="33" t="s">
        <v>170</v>
      </c>
      <c r="D19" s="33" t="s">
        <v>171</v>
      </c>
      <c r="E19" s="53">
        <v>10</v>
      </c>
      <c r="F19" s="33" t="s">
        <v>216</v>
      </c>
      <c r="G19" s="33" t="s">
        <v>217</v>
      </c>
    </row>
  </sheetData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G17"/>
  <sheetViews>
    <sheetView workbookViewId="0">
      <selection activeCell="A50" sqref="A50:H51"/>
    </sheetView>
  </sheetViews>
  <sheetFormatPr defaultColWidth="9.140625" defaultRowHeight="15" x14ac:dyDescent="0.25"/>
  <cols>
    <col min="1" max="1" width="41.5703125" style="50" bestFit="1" customWidth="1"/>
    <col min="2" max="2" width="23.28515625" style="50" bestFit="1" customWidth="1"/>
    <col min="3" max="3" width="25" style="50" bestFit="1" customWidth="1"/>
    <col min="4" max="4" width="32.140625" style="50" bestFit="1" customWidth="1"/>
    <col min="5" max="5" width="19.5703125" style="50" bestFit="1" customWidth="1"/>
    <col min="6" max="6" width="24.42578125" style="50" bestFit="1" customWidth="1"/>
    <col min="7" max="7" width="23.42578125" style="50" bestFit="1" customWidth="1"/>
    <col min="8" max="16384" width="9.140625" style="50"/>
  </cols>
  <sheetData>
    <row r="1" spans="1:7" x14ac:dyDescent="0.25">
      <c r="A1" s="49" t="s">
        <v>38</v>
      </c>
      <c r="B1" s="20" t="str">
        <f>""</f>
        <v/>
      </c>
      <c r="C1" s="20" t="str">
        <f>""</f>
        <v/>
      </c>
      <c r="D1" s="20" t="str">
        <f>""</f>
        <v/>
      </c>
      <c r="E1" s="20" t="str">
        <f>""</f>
        <v/>
      </c>
      <c r="F1" s="20" t="str">
        <f>""</f>
        <v/>
      </c>
      <c r="G1" s="20" t="str">
        <f>""</f>
        <v/>
      </c>
    </row>
    <row r="2" spans="1:7" x14ac:dyDescent="0.25">
      <c r="A2" s="49" t="s">
        <v>168</v>
      </c>
      <c r="B2" s="20" t="s">
        <v>169</v>
      </c>
      <c r="C2" s="20" t="s">
        <v>170</v>
      </c>
      <c r="D2" s="20" t="s">
        <v>171</v>
      </c>
      <c r="E2" s="51">
        <v>20</v>
      </c>
      <c r="F2" s="20" t="s">
        <v>172</v>
      </c>
      <c r="G2" s="20" t="s">
        <v>173</v>
      </c>
    </row>
    <row r="3" spans="1:7" x14ac:dyDescent="0.25">
      <c r="A3" s="49" t="s">
        <v>174</v>
      </c>
      <c r="B3" s="20" t="s">
        <v>169</v>
      </c>
      <c r="C3" s="20" t="s">
        <v>170</v>
      </c>
      <c r="D3" s="20" t="s">
        <v>175</v>
      </c>
      <c r="E3" s="51">
        <v>25</v>
      </c>
      <c r="F3" s="20" t="s">
        <v>176</v>
      </c>
      <c r="G3" s="20" t="s">
        <v>177</v>
      </c>
    </row>
    <row r="4" spans="1:7" x14ac:dyDescent="0.25">
      <c r="A4" s="49" t="s">
        <v>178</v>
      </c>
      <c r="B4" s="20" t="s">
        <v>169</v>
      </c>
      <c r="C4" s="20" t="s">
        <v>179</v>
      </c>
      <c r="D4" s="20" t="s">
        <v>180</v>
      </c>
      <c r="E4" s="51">
        <v>35</v>
      </c>
      <c r="F4" s="20" t="s">
        <v>181</v>
      </c>
      <c r="G4" s="20" t="s">
        <v>182</v>
      </c>
    </row>
    <row r="5" spans="1:7" x14ac:dyDescent="0.25">
      <c r="A5" s="49" t="s">
        <v>183</v>
      </c>
      <c r="B5" s="20" t="s">
        <v>78</v>
      </c>
      <c r="C5" s="20" t="s">
        <v>179</v>
      </c>
      <c r="D5" s="20" t="s">
        <v>184</v>
      </c>
      <c r="E5" s="51">
        <v>35</v>
      </c>
      <c r="F5" s="20" t="s">
        <v>181</v>
      </c>
      <c r="G5" s="20" t="s">
        <v>182</v>
      </c>
    </row>
    <row r="6" spans="1:7" x14ac:dyDescent="0.25">
      <c r="A6" s="52" t="s">
        <v>185</v>
      </c>
      <c r="B6" s="33" t="s">
        <v>78</v>
      </c>
      <c r="C6" s="33" t="s">
        <v>179</v>
      </c>
      <c r="D6" s="33" t="s">
        <v>186</v>
      </c>
      <c r="E6" s="53">
        <v>50</v>
      </c>
      <c r="F6" s="33" t="s">
        <v>187</v>
      </c>
      <c r="G6" s="33" t="s">
        <v>188</v>
      </c>
    </row>
    <row r="7" spans="1:7" x14ac:dyDescent="0.25">
      <c r="A7" s="49" t="s">
        <v>189</v>
      </c>
      <c r="B7" s="20" t="s">
        <v>169</v>
      </c>
      <c r="C7" s="51" t="s">
        <v>190</v>
      </c>
      <c r="D7" s="51">
        <v>0</v>
      </c>
      <c r="E7" s="51">
        <v>20</v>
      </c>
      <c r="F7" s="20" t="s">
        <v>172</v>
      </c>
      <c r="G7" s="20" t="s">
        <v>173</v>
      </c>
    </row>
    <row r="8" spans="1:7" x14ac:dyDescent="0.25">
      <c r="A8" s="49" t="s">
        <v>191</v>
      </c>
      <c r="B8" s="20" t="s">
        <v>169</v>
      </c>
      <c r="C8" s="51" t="s">
        <v>190</v>
      </c>
      <c r="D8" s="51">
        <v>0</v>
      </c>
      <c r="E8" s="51">
        <v>25</v>
      </c>
      <c r="F8" s="20" t="s">
        <v>176</v>
      </c>
      <c r="G8" s="20" t="s">
        <v>177</v>
      </c>
    </row>
    <row r="9" spans="1:7" x14ac:dyDescent="0.25">
      <c r="A9" s="49" t="s">
        <v>192</v>
      </c>
      <c r="B9" s="20" t="s">
        <v>169</v>
      </c>
      <c r="C9" s="51" t="s">
        <v>190</v>
      </c>
      <c r="D9" s="51">
        <v>0</v>
      </c>
      <c r="E9" s="51">
        <v>35</v>
      </c>
      <c r="F9" s="20" t="s">
        <v>181</v>
      </c>
      <c r="G9" s="20" t="s">
        <v>182</v>
      </c>
    </row>
    <row r="10" spans="1:7" x14ac:dyDescent="0.25">
      <c r="A10" s="49" t="s">
        <v>193</v>
      </c>
      <c r="B10" s="20" t="s">
        <v>78</v>
      </c>
      <c r="C10" s="51" t="s">
        <v>190</v>
      </c>
      <c r="D10" s="51">
        <v>0</v>
      </c>
      <c r="E10" s="51">
        <v>35</v>
      </c>
      <c r="F10" s="20" t="s">
        <v>181</v>
      </c>
      <c r="G10" s="20" t="s">
        <v>182</v>
      </c>
    </row>
    <row r="11" spans="1:7" x14ac:dyDescent="0.25">
      <c r="A11" s="52" t="s">
        <v>194</v>
      </c>
      <c r="B11" s="33" t="s">
        <v>78</v>
      </c>
      <c r="C11" s="51" t="s">
        <v>190</v>
      </c>
      <c r="D11" s="51">
        <v>0</v>
      </c>
      <c r="E11" s="53">
        <v>50</v>
      </c>
      <c r="F11" s="33" t="s">
        <v>187</v>
      </c>
      <c r="G11" s="33" t="s">
        <v>195</v>
      </c>
    </row>
    <row r="12" spans="1:7" ht="30" x14ac:dyDescent="0.25">
      <c r="A12" s="52" t="s">
        <v>218</v>
      </c>
      <c r="B12" s="33" t="s">
        <v>197</v>
      </c>
      <c r="C12" s="33" t="s">
        <v>198</v>
      </c>
      <c r="D12" s="85" t="s">
        <v>199</v>
      </c>
      <c r="E12" s="53" t="s">
        <v>200</v>
      </c>
      <c r="F12" s="86" t="s">
        <v>201</v>
      </c>
      <c r="G12" s="33" t="s">
        <v>219</v>
      </c>
    </row>
    <row r="13" spans="1:7" ht="30" x14ac:dyDescent="0.25">
      <c r="A13" s="52" t="s">
        <v>220</v>
      </c>
      <c r="B13" s="33" t="s">
        <v>197</v>
      </c>
      <c r="C13" s="33" t="s">
        <v>198</v>
      </c>
      <c r="D13" s="85" t="s">
        <v>199</v>
      </c>
      <c r="E13" s="53" t="s">
        <v>200</v>
      </c>
      <c r="F13" s="86" t="s">
        <v>201</v>
      </c>
      <c r="G13" s="33" t="s">
        <v>219</v>
      </c>
    </row>
    <row r="14" spans="1:7" ht="30" x14ac:dyDescent="0.25">
      <c r="A14" s="52" t="s">
        <v>221</v>
      </c>
      <c r="B14" s="33" t="s">
        <v>197</v>
      </c>
      <c r="C14" s="33" t="s">
        <v>198</v>
      </c>
      <c r="D14" s="85" t="s">
        <v>199</v>
      </c>
      <c r="E14" s="53" t="s">
        <v>200</v>
      </c>
      <c r="F14" s="86" t="s">
        <v>201</v>
      </c>
      <c r="G14" s="33" t="s">
        <v>219</v>
      </c>
    </row>
    <row r="15" spans="1:7" x14ac:dyDescent="0.25">
      <c r="A15" s="52" t="s">
        <v>207</v>
      </c>
      <c r="B15" s="33" t="s">
        <v>169</v>
      </c>
      <c r="C15" s="33" t="s">
        <v>170</v>
      </c>
      <c r="D15" s="33" t="s">
        <v>208</v>
      </c>
      <c r="E15" s="53">
        <v>0</v>
      </c>
      <c r="F15" s="33" t="s">
        <v>209</v>
      </c>
      <c r="G15" s="33" t="s">
        <v>210</v>
      </c>
    </row>
    <row r="16" spans="1:7" x14ac:dyDescent="0.25">
      <c r="A16" s="54" t="s">
        <v>211</v>
      </c>
      <c r="B16" s="33" t="s">
        <v>169</v>
      </c>
      <c r="C16" s="33" t="s">
        <v>170</v>
      </c>
      <c r="D16" s="33" t="s">
        <v>212</v>
      </c>
      <c r="E16" s="53">
        <v>15</v>
      </c>
      <c r="F16" s="33" t="s">
        <v>213</v>
      </c>
      <c r="G16" s="33" t="s">
        <v>214</v>
      </c>
    </row>
    <row r="17" spans="1:7" x14ac:dyDescent="0.25">
      <c r="A17" s="52" t="s">
        <v>215</v>
      </c>
      <c r="B17" s="33" t="s">
        <v>169</v>
      </c>
      <c r="C17" s="33" t="s">
        <v>170</v>
      </c>
      <c r="D17" s="33" t="s">
        <v>171</v>
      </c>
      <c r="E17" s="53">
        <v>10</v>
      </c>
      <c r="F17" s="33" t="s">
        <v>216</v>
      </c>
      <c r="G17" s="33" t="s">
        <v>217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G9"/>
  <sheetViews>
    <sheetView workbookViewId="0"/>
  </sheetViews>
  <sheetFormatPr defaultColWidth="9.140625" defaultRowHeight="15" x14ac:dyDescent="0.25"/>
  <cols>
    <col min="1" max="1" width="22.28515625" style="50" customWidth="1"/>
    <col min="2" max="2" width="9.85546875" style="50" bestFit="1" customWidth="1"/>
    <col min="3" max="3" width="14.85546875" style="50" customWidth="1"/>
    <col min="4" max="4" width="32.140625" style="50" bestFit="1" customWidth="1"/>
    <col min="5" max="5" width="5.7109375" style="50" customWidth="1"/>
    <col min="6" max="6" width="24.42578125" style="50" bestFit="1" customWidth="1"/>
    <col min="7" max="7" width="9.7109375" style="50" customWidth="1"/>
    <col min="8" max="16384" width="9.140625" style="50"/>
  </cols>
  <sheetData>
    <row r="1" spans="1:7" x14ac:dyDescent="0.25">
      <c r="A1" s="49" t="s">
        <v>38</v>
      </c>
      <c r="B1" s="20" t="str">
        <f>""</f>
        <v/>
      </c>
      <c r="C1" s="20" t="str">
        <f>""</f>
        <v/>
      </c>
      <c r="D1" s="20" t="str">
        <f>""</f>
        <v/>
      </c>
      <c r="E1" s="20" t="str">
        <f>""</f>
        <v/>
      </c>
      <c r="F1" s="20" t="str">
        <f>""</f>
        <v/>
      </c>
      <c r="G1" s="20" t="str">
        <f>""</f>
        <v/>
      </c>
    </row>
    <row r="2" spans="1:7" x14ac:dyDescent="0.25">
      <c r="A2" s="49" t="s">
        <v>168</v>
      </c>
      <c r="B2" s="20" t="s">
        <v>169</v>
      </c>
      <c r="C2" s="20" t="s">
        <v>170</v>
      </c>
      <c r="D2" s="20" t="s">
        <v>171</v>
      </c>
      <c r="E2" s="51">
        <v>20</v>
      </c>
      <c r="F2" s="20" t="s">
        <v>172</v>
      </c>
      <c r="G2" s="20" t="s">
        <v>173</v>
      </c>
    </row>
    <row r="3" spans="1:7" x14ac:dyDescent="0.25">
      <c r="A3" s="49" t="s">
        <v>174</v>
      </c>
      <c r="B3" s="20" t="s">
        <v>169</v>
      </c>
      <c r="C3" s="20" t="s">
        <v>170</v>
      </c>
      <c r="D3" s="20" t="s">
        <v>175</v>
      </c>
      <c r="E3" s="51">
        <v>25</v>
      </c>
      <c r="F3" s="20" t="s">
        <v>176</v>
      </c>
      <c r="G3" s="20" t="s">
        <v>177</v>
      </c>
    </row>
    <row r="4" spans="1:7" x14ac:dyDescent="0.25">
      <c r="A4" s="49" t="s">
        <v>178</v>
      </c>
      <c r="B4" s="20" t="s">
        <v>169</v>
      </c>
      <c r="C4" s="20" t="s">
        <v>179</v>
      </c>
      <c r="D4" s="20" t="s">
        <v>180</v>
      </c>
      <c r="E4" s="51">
        <v>35</v>
      </c>
      <c r="F4" s="20" t="s">
        <v>181</v>
      </c>
      <c r="G4" s="20" t="s">
        <v>182</v>
      </c>
    </row>
    <row r="5" spans="1:7" x14ac:dyDescent="0.25">
      <c r="A5" s="49" t="s">
        <v>183</v>
      </c>
      <c r="B5" s="20" t="s">
        <v>78</v>
      </c>
      <c r="C5" s="20" t="s">
        <v>179</v>
      </c>
      <c r="D5" s="20" t="s">
        <v>184</v>
      </c>
      <c r="E5" s="51">
        <v>35</v>
      </c>
      <c r="F5" s="20" t="s">
        <v>181</v>
      </c>
      <c r="G5" s="20" t="s">
        <v>182</v>
      </c>
    </row>
    <row r="6" spans="1:7" x14ac:dyDescent="0.25">
      <c r="A6" s="52" t="s">
        <v>185</v>
      </c>
      <c r="B6" s="33" t="s">
        <v>78</v>
      </c>
      <c r="C6" s="33" t="s">
        <v>179</v>
      </c>
      <c r="D6" s="33" t="s">
        <v>186</v>
      </c>
      <c r="E6" s="53">
        <v>50</v>
      </c>
      <c r="F6" s="33" t="s">
        <v>187</v>
      </c>
      <c r="G6" s="33" t="s">
        <v>188</v>
      </c>
    </row>
    <row r="7" spans="1:7" x14ac:dyDescent="0.25">
      <c r="A7" s="52" t="s">
        <v>207</v>
      </c>
      <c r="B7" s="33" t="s">
        <v>169</v>
      </c>
      <c r="C7" s="33" t="s">
        <v>170</v>
      </c>
      <c r="D7" s="33" t="s">
        <v>208</v>
      </c>
      <c r="E7" s="53">
        <v>0</v>
      </c>
      <c r="F7" s="33" t="s">
        <v>209</v>
      </c>
      <c r="G7" s="33" t="s">
        <v>210</v>
      </c>
    </row>
    <row r="8" spans="1:7" x14ac:dyDescent="0.25">
      <c r="A8" s="54" t="s">
        <v>211</v>
      </c>
      <c r="B8" s="33" t="s">
        <v>169</v>
      </c>
      <c r="C8" s="33" t="s">
        <v>170</v>
      </c>
      <c r="D8" s="33" t="s">
        <v>212</v>
      </c>
      <c r="E8" s="53">
        <v>15</v>
      </c>
      <c r="F8" s="33" t="s">
        <v>213</v>
      </c>
      <c r="G8" s="33" t="s">
        <v>214</v>
      </c>
    </row>
    <row r="9" spans="1:7" x14ac:dyDescent="0.25">
      <c r="A9" s="52" t="s">
        <v>215</v>
      </c>
      <c r="B9" s="33" t="s">
        <v>169</v>
      </c>
      <c r="C9" s="33" t="s">
        <v>170</v>
      </c>
      <c r="D9" s="33" t="s">
        <v>171</v>
      </c>
      <c r="E9" s="53">
        <v>10</v>
      </c>
      <c r="F9" s="33" t="s">
        <v>216</v>
      </c>
      <c r="G9" s="33" t="s">
        <v>217</v>
      </c>
    </row>
  </sheetData>
  <pageMargins left="0.7" right="0.7" top="0.75" bottom="0.75" header="0.3" footer="0.3"/>
  <pageSetup orientation="landscape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6"/>
  <sheetViews>
    <sheetView workbookViewId="0"/>
  </sheetViews>
  <sheetFormatPr defaultColWidth="9.140625" defaultRowHeight="15" x14ac:dyDescent="0.25"/>
  <cols>
    <col min="1" max="1" width="22.28515625" style="50" customWidth="1"/>
    <col min="2" max="2" width="9.85546875" style="50" bestFit="1" customWidth="1"/>
    <col min="3" max="3" width="14.85546875" style="50" customWidth="1"/>
    <col min="4" max="4" width="32.140625" style="50" bestFit="1" customWidth="1"/>
    <col min="5" max="5" width="5.7109375" style="50" customWidth="1"/>
    <col min="6" max="6" width="24.42578125" style="50" bestFit="1" customWidth="1"/>
    <col min="7" max="7" width="9.7109375" style="50" customWidth="1"/>
    <col min="8" max="16384" width="9.140625" style="50"/>
  </cols>
  <sheetData>
    <row r="1" spans="1:7" x14ac:dyDescent="0.25">
      <c r="A1" s="49" t="s">
        <v>38</v>
      </c>
      <c r="B1" s="20" t="str">
        <f>""</f>
        <v/>
      </c>
      <c r="C1" s="20" t="str">
        <f>""</f>
        <v/>
      </c>
      <c r="D1" s="20" t="str">
        <f>""</f>
        <v/>
      </c>
      <c r="E1" s="20" t="str">
        <f>""</f>
        <v/>
      </c>
      <c r="F1" s="20" t="str">
        <f>""</f>
        <v/>
      </c>
      <c r="G1" s="20" t="str">
        <f>""</f>
        <v/>
      </c>
    </row>
    <row r="2" spans="1:7" x14ac:dyDescent="0.25">
      <c r="A2" s="49" t="s">
        <v>168</v>
      </c>
      <c r="B2" s="20" t="s">
        <v>169</v>
      </c>
      <c r="C2" s="20" t="s">
        <v>170</v>
      </c>
      <c r="D2" s="20" t="s">
        <v>171</v>
      </c>
      <c r="E2" s="51">
        <v>20</v>
      </c>
      <c r="F2" s="20" t="s">
        <v>172</v>
      </c>
      <c r="G2" s="20" t="s">
        <v>173</v>
      </c>
    </row>
    <row r="3" spans="1:7" x14ac:dyDescent="0.25">
      <c r="A3" s="49" t="s">
        <v>174</v>
      </c>
      <c r="B3" s="20" t="s">
        <v>169</v>
      </c>
      <c r="C3" s="20" t="s">
        <v>170</v>
      </c>
      <c r="D3" s="20" t="s">
        <v>175</v>
      </c>
      <c r="E3" s="51">
        <v>25</v>
      </c>
      <c r="F3" s="20" t="s">
        <v>176</v>
      </c>
      <c r="G3" s="20" t="s">
        <v>177</v>
      </c>
    </row>
    <row r="4" spans="1:7" x14ac:dyDescent="0.25">
      <c r="A4" s="49" t="s">
        <v>178</v>
      </c>
      <c r="B4" s="20" t="s">
        <v>169</v>
      </c>
      <c r="C4" s="20" t="s">
        <v>179</v>
      </c>
      <c r="D4" s="20" t="s">
        <v>180</v>
      </c>
      <c r="E4" s="51">
        <v>35</v>
      </c>
      <c r="F4" s="20" t="s">
        <v>181</v>
      </c>
      <c r="G4" s="20" t="s">
        <v>182</v>
      </c>
    </row>
    <row r="5" spans="1:7" x14ac:dyDescent="0.25">
      <c r="A5" s="49" t="s">
        <v>183</v>
      </c>
      <c r="B5" s="20" t="s">
        <v>78</v>
      </c>
      <c r="C5" s="20" t="s">
        <v>179</v>
      </c>
      <c r="D5" s="20" t="s">
        <v>184</v>
      </c>
      <c r="E5" s="51">
        <v>35</v>
      </c>
      <c r="F5" s="20" t="s">
        <v>181</v>
      </c>
      <c r="G5" s="20" t="s">
        <v>182</v>
      </c>
    </row>
    <row r="6" spans="1:7" x14ac:dyDescent="0.25">
      <c r="A6" s="52" t="s">
        <v>185</v>
      </c>
      <c r="B6" s="33" t="s">
        <v>78</v>
      </c>
      <c r="C6" s="33" t="s">
        <v>179</v>
      </c>
      <c r="D6" s="33" t="s">
        <v>186</v>
      </c>
      <c r="E6" s="53">
        <v>50</v>
      </c>
      <c r="F6" s="33" t="s">
        <v>187</v>
      </c>
      <c r="G6" s="33" t="s">
        <v>188</v>
      </c>
    </row>
  </sheetData>
  <pageMargins left="0.7" right="0.7" top="0.75" bottom="0.75" header="0.3" footer="0.3"/>
  <pageSetup orientation="landscape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/>
  <dimension ref="A1:G9"/>
  <sheetViews>
    <sheetView workbookViewId="0">
      <selection activeCell="A3" sqref="A3"/>
    </sheetView>
  </sheetViews>
  <sheetFormatPr defaultColWidth="9.140625" defaultRowHeight="15" x14ac:dyDescent="0.25"/>
  <cols>
    <col min="1" max="1" width="21.7109375" style="50" customWidth="1"/>
    <col min="2" max="2" width="11.5703125" style="50" customWidth="1"/>
    <col min="3" max="3" width="15.140625" style="50" customWidth="1"/>
    <col min="4" max="4" width="32.140625" style="50" bestFit="1" customWidth="1"/>
    <col min="5" max="5" width="5.5703125" style="50" customWidth="1"/>
    <col min="6" max="6" width="26" style="50" customWidth="1"/>
    <col min="7" max="7" width="10.28515625" style="50" customWidth="1"/>
    <col min="8" max="16384" width="9.140625" style="50"/>
  </cols>
  <sheetData>
    <row r="1" spans="1:7" x14ac:dyDescent="0.25">
      <c r="A1" s="49" t="s">
        <v>38</v>
      </c>
      <c r="B1" s="20" t="str">
        <f>""</f>
        <v/>
      </c>
      <c r="C1" s="20" t="str">
        <f>""</f>
        <v/>
      </c>
      <c r="D1" s="20" t="str">
        <f>""</f>
        <v/>
      </c>
      <c r="E1" s="20" t="str">
        <f>""</f>
        <v/>
      </c>
      <c r="F1" s="20" t="str">
        <f>""</f>
        <v/>
      </c>
      <c r="G1" s="20" t="str">
        <f>""</f>
        <v/>
      </c>
    </row>
    <row r="2" spans="1:7" x14ac:dyDescent="0.25">
      <c r="A2" s="49" t="s">
        <v>168</v>
      </c>
      <c r="B2" s="20" t="s">
        <v>169</v>
      </c>
      <c r="C2" s="20" t="s">
        <v>170</v>
      </c>
      <c r="D2" s="20" t="s">
        <v>171</v>
      </c>
      <c r="E2" s="51">
        <v>20</v>
      </c>
      <c r="F2" s="20" t="s">
        <v>172</v>
      </c>
      <c r="G2" s="20" t="s">
        <v>173</v>
      </c>
    </row>
    <row r="3" spans="1:7" x14ac:dyDescent="0.25">
      <c r="A3" s="49" t="s">
        <v>174</v>
      </c>
      <c r="B3" s="20" t="s">
        <v>169</v>
      </c>
      <c r="C3" s="20" t="s">
        <v>170</v>
      </c>
      <c r="D3" s="20" t="s">
        <v>175</v>
      </c>
      <c r="E3" s="51">
        <v>25</v>
      </c>
      <c r="F3" s="20" t="s">
        <v>176</v>
      </c>
      <c r="G3" s="20" t="s">
        <v>177</v>
      </c>
    </row>
    <row r="4" spans="1:7" x14ac:dyDescent="0.25">
      <c r="A4" s="49" t="s">
        <v>178</v>
      </c>
      <c r="B4" s="20" t="s">
        <v>169</v>
      </c>
      <c r="C4" s="20" t="s">
        <v>179</v>
      </c>
      <c r="D4" s="20" t="s">
        <v>180</v>
      </c>
      <c r="E4" s="51">
        <v>35</v>
      </c>
      <c r="F4" s="20" t="s">
        <v>181</v>
      </c>
      <c r="G4" s="20" t="s">
        <v>182</v>
      </c>
    </row>
    <row r="5" spans="1:7" x14ac:dyDescent="0.25">
      <c r="A5" s="49" t="s">
        <v>183</v>
      </c>
      <c r="B5" s="20" t="s">
        <v>78</v>
      </c>
      <c r="C5" s="20" t="s">
        <v>179</v>
      </c>
      <c r="D5" s="20" t="s">
        <v>184</v>
      </c>
      <c r="E5" s="51">
        <v>35</v>
      </c>
      <c r="F5" s="20" t="s">
        <v>181</v>
      </c>
      <c r="G5" s="20" t="s">
        <v>182</v>
      </c>
    </row>
    <row r="6" spans="1:7" x14ac:dyDescent="0.25">
      <c r="A6" s="52" t="s">
        <v>185</v>
      </c>
      <c r="B6" s="33" t="s">
        <v>78</v>
      </c>
      <c r="C6" s="33" t="s">
        <v>179</v>
      </c>
      <c r="D6" s="33" t="s">
        <v>186</v>
      </c>
      <c r="E6" s="53">
        <v>50</v>
      </c>
      <c r="F6" s="33" t="s">
        <v>187</v>
      </c>
      <c r="G6" s="33" t="s">
        <v>188</v>
      </c>
    </row>
    <row r="7" spans="1:7" x14ac:dyDescent="0.25">
      <c r="A7" s="52" t="s">
        <v>207</v>
      </c>
      <c r="B7" s="33" t="s">
        <v>169</v>
      </c>
      <c r="C7" s="33" t="s">
        <v>170</v>
      </c>
      <c r="D7" s="33" t="s">
        <v>208</v>
      </c>
      <c r="E7" s="53">
        <v>0</v>
      </c>
      <c r="F7" s="33" t="s">
        <v>209</v>
      </c>
      <c r="G7" s="33" t="s">
        <v>210</v>
      </c>
    </row>
    <row r="8" spans="1:7" x14ac:dyDescent="0.25">
      <c r="A8" s="54" t="s">
        <v>211</v>
      </c>
      <c r="B8" s="33" t="s">
        <v>169</v>
      </c>
      <c r="C8" s="33" t="s">
        <v>170</v>
      </c>
      <c r="D8" s="33" t="s">
        <v>212</v>
      </c>
      <c r="E8" s="53">
        <v>15</v>
      </c>
      <c r="F8" s="33" t="s">
        <v>213</v>
      </c>
      <c r="G8" s="33" t="s">
        <v>214</v>
      </c>
    </row>
    <row r="9" spans="1:7" x14ac:dyDescent="0.25">
      <c r="A9" s="52" t="s">
        <v>215</v>
      </c>
      <c r="B9" s="33" t="s">
        <v>169</v>
      </c>
      <c r="C9" s="33" t="s">
        <v>170</v>
      </c>
      <c r="D9" s="33" t="s">
        <v>171</v>
      </c>
      <c r="E9" s="53">
        <v>10</v>
      </c>
      <c r="F9" s="33" t="s">
        <v>216</v>
      </c>
      <c r="G9" s="33" t="s">
        <v>217</v>
      </c>
    </row>
  </sheetData>
  <pageMargins left="0.7" right="0.7" top="0.75" bottom="0.75" header="0.3" footer="0.3"/>
  <pageSetup orientation="landscape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/>
  <dimension ref="A1:G11"/>
  <sheetViews>
    <sheetView workbookViewId="0">
      <selection activeCell="A3" sqref="A3"/>
    </sheetView>
  </sheetViews>
  <sheetFormatPr defaultColWidth="9.140625" defaultRowHeight="15" x14ac:dyDescent="0.25"/>
  <cols>
    <col min="1" max="1" width="30.28515625" style="50" customWidth="1"/>
    <col min="2" max="2" width="23.28515625" style="50" bestFit="1" customWidth="1"/>
    <col min="3" max="3" width="25" style="50" bestFit="1" customWidth="1"/>
    <col min="4" max="5" width="22.7109375" style="50" bestFit="1" customWidth="1"/>
    <col min="6" max="6" width="23.42578125" style="50" bestFit="1" customWidth="1"/>
    <col min="7" max="7" width="29.28515625" style="50" customWidth="1"/>
    <col min="8" max="16384" width="9.140625" style="50"/>
  </cols>
  <sheetData>
    <row r="1" spans="1:7" x14ac:dyDescent="0.25">
      <c r="A1" s="49" t="s">
        <v>38</v>
      </c>
      <c r="B1" s="20" t="str">
        <f>""</f>
        <v/>
      </c>
      <c r="C1" s="20" t="str">
        <f>""</f>
        <v/>
      </c>
      <c r="D1" s="20" t="str">
        <f>""</f>
        <v/>
      </c>
      <c r="E1" s="20" t="str">
        <f>""</f>
        <v/>
      </c>
      <c r="F1" s="20" t="str">
        <f>""</f>
        <v/>
      </c>
      <c r="G1" s="20" t="str">
        <f>""</f>
        <v/>
      </c>
    </row>
    <row r="2" spans="1:7" x14ac:dyDescent="0.25">
      <c r="A2" s="55" t="s">
        <v>148</v>
      </c>
      <c r="B2" s="33" t="s">
        <v>169</v>
      </c>
      <c r="C2" s="33" t="s">
        <v>198</v>
      </c>
      <c r="D2" s="33" t="s">
        <v>222</v>
      </c>
      <c r="E2" s="33" t="s">
        <v>222</v>
      </c>
      <c r="F2" s="33" t="s">
        <v>223</v>
      </c>
      <c r="G2" s="33" t="s">
        <v>224</v>
      </c>
    </row>
    <row r="3" spans="1:7" x14ac:dyDescent="0.25">
      <c r="A3" s="55" t="s">
        <v>152</v>
      </c>
      <c r="B3" s="33" t="s">
        <v>169</v>
      </c>
      <c r="C3" s="33" t="s">
        <v>198</v>
      </c>
      <c r="D3" s="33" t="s">
        <v>225</v>
      </c>
      <c r="E3" s="33" t="s">
        <v>225</v>
      </c>
      <c r="F3" s="33" t="s">
        <v>226</v>
      </c>
      <c r="G3" s="33" t="s">
        <v>227</v>
      </c>
    </row>
    <row r="4" spans="1:7" x14ac:dyDescent="0.25">
      <c r="A4" s="55" t="s">
        <v>153</v>
      </c>
      <c r="B4" s="33" t="s">
        <v>169</v>
      </c>
      <c r="C4" s="33" t="s">
        <v>198</v>
      </c>
      <c r="D4" s="33" t="s">
        <v>228</v>
      </c>
      <c r="E4" s="33" t="s">
        <v>228</v>
      </c>
      <c r="F4" s="33" t="s">
        <v>229</v>
      </c>
      <c r="G4" s="33" t="s">
        <v>230</v>
      </c>
    </row>
    <row r="5" spans="1:7" x14ac:dyDescent="0.25">
      <c r="A5" s="55" t="s">
        <v>231</v>
      </c>
      <c r="B5" s="33" t="s">
        <v>169</v>
      </c>
      <c r="C5" s="33" t="s">
        <v>198</v>
      </c>
      <c r="D5" s="33" t="s">
        <v>223</v>
      </c>
      <c r="E5" s="33" t="s">
        <v>232</v>
      </c>
      <c r="F5" s="33" t="s">
        <v>232</v>
      </c>
      <c r="G5" s="33" t="s">
        <v>233</v>
      </c>
    </row>
    <row r="6" spans="1:7" x14ac:dyDescent="0.25">
      <c r="A6" s="55" t="s">
        <v>154</v>
      </c>
      <c r="B6" s="33" t="s">
        <v>169</v>
      </c>
      <c r="C6" s="33" t="s">
        <v>198</v>
      </c>
      <c r="D6" s="33" t="s">
        <v>225</v>
      </c>
      <c r="E6" s="33" t="s">
        <v>234</v>
      </c>
      <c r="F6" s="33" t="s">
        <v>232</v>
      </c>
      <c r="G6" s="33" t="s">
        <v>235</v>
      </c>
    </row>
    <row r="7" spans="1:7" x14ac:dyDescent="0.25">
      <c r="A7" s="55" t="s">
        <v>236</v>
      </c>
      <c r="B7" s="33" t="s">
        <v>169</v>
      </c>
      <c r="C7" s="33" t="s">
        <v>198</v>
      </c>
      <c r="D7" s="33" t="s">
        <v>225</v>
      </c>
      <c r="E7" s="33" t="s">
        <v>237</v>
      </c>
      <c r="F7" s="33" t="s">
        <v>238</v>
      </c>
      <c r="G7" s="33" t="s">
        <v>239</v>
      </c>
    </row>
    <row r="8" spans="1:7" x14ac:dyDescent="0.25">
      <c r="A8" s="55" t="s">
        <v>156</v>
      </c>
      <c r="B8" s="33" t="s">
        <v>169</v>
      </c>
      <c r="C8" s="33" t="s">
        <v>198</v>
      </c>
      <c r="D8" s="53">
        <v>10</v>
      </c>
      <c r="E8" s="53">
        <v>30</v>
      </c>
      <c r="F8" s="53">
        <v>30</v>
      </c>
      <c r="G8" s="33" t="s">
        <v>240</v>
      </c>
    </row>
    <row r="9" spans="1:7" x14ac:dyDescent="0.25">
      <c r="A9" s="56" t="s">
        <v>159</v>
      </c>
      <c r="B9" s="33" t="s">
        <v>169</v>
      </c>
      <c r="C9" s="33" t="s">
        <v>198</v>
      </c>
      <c r="D9" s="53">
        <v>10</v>
      </c>
      <c r="E9" s="53">
        <v>30</v>
      </c>
      <c r="F9" s="53">
        <v>30</v>
      </c>
      <c r="G9" s="33" t="s">
        <v>240</v>
      </c>
    </row>
    <row r="10" spans="1:7" x14ac:dyDescent="0.25">
      <c r="A10" s="55" t="s">
        <v>241</v>
      </c>
      <c r="B10" s="33" t="s">
        <v>197</v>
      </c>
      <c r="C10" s="33" t="s">
        <v>198</v>
      </c>
      <c r="D10" s="53" t="s">
        <v>242</v>
      </c>
      <c r="E10" s="53" t="s">
        <v>243</v>
      </c>
      <c r="F10" s="53" t="s">
        <v>243</v>
      </c>
      <c r="G10" s="33" t="s">
        <v>240</v>
      </c>
    </row>
    <row r="11" spans="1:7" x14ac:dyDescent="0.25">
      <c r="A11" s="55" t="s">
        <v>244</v>
      </c>
      <c r="B11" s="33" t="s">
        <v>197</v>
      </c>
      <c r="C11" s="33" t="s">
        <v>198</v>
      </c>
      <c r="D11" s="53" t="s">
        <v>242</v>
      </c>
      <c r="E11" s="53" t="s">
        <v>243</v>
      </c>
      <c r="F11" s="53" t="s">
        <v>245</v>
      </c>
      <c r="G11" s="33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s="65" t="s">
        <v>3</v>
      </c>
    </row>
    <row r="2" spans="1:1" x14ac:dyDescent="0.25">
      <c r="A2" s="65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4"/>
  <sheetViews>
    <sheetView workbookViewId="0"/>
  </sheetViews>
  <sheetFormatPr defaultRowHeight="15" x14ac:dyDescent="0.25"/>
  <sheetData>
    <row r="1" spans="1:1" x14ac:dyDescent="0.25">
      <c r="A1" s="65" t="s">
        <v>3</v>
      </c>
    </row>
    <row r="2" spans="1:1" x14ac:dyDescent="0.25">
      <c r="A2" s="65" t="s">
        <v>49</v>
      </c>
    </row>
    <row r="3" spans="1:1" x14ac:dyDescent="0.25">
      <c r="A3" s="65" t="s">
        <v>4</v>
      </c>
    </row>
    <row r="4" spans="1:1" x14ac:dyDescent="0.25">
      <c r="A4" s="65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"/>
  <sheetViews>
    <sheetView topLeftCell="C1" zoomScale="115" zoomScaleNormal="115" workbookViewId="0">
      <selection activeCell="U1" sqref="U1:U1048576"/>
    </sheetView>
  </sheetViews>
  <sheetFormatPr defaultRowHeight="15" x14ac:dyDescent="0.25"/>
  <cols>
    <col min="1" max="1" width="41.5703125" style="65" bestFit="1" customWidth="1"/>
    <col min="2" max="2" width="14.85546875" style="65" customWidth="1"/>
    <col min="3" max="3" width="15.28515625" style="65" customWidth="1"/>
    <col min="4" max="8" width="9.140625" style="65"/>
    <col min="9" max="9" width="10.42578125" style="65" customWidth="1"/>
    <col min="10" max="19" width="9.140625" style="65"/>
    <col min="20" max="20" width="9.7109375" style="65" customWidth="1"/>
    <col min="21" max="21" width="9.140625" style="65"/>
    <col min="22" max="22" width="10.5703125" style="65" customWidth="1"/>
    <col min="23" max="23" width="14.28515625" style="65" customWidth="1"/>
    <col min="24" max="24" width="9.140625" style="65"/>
    <col min="25" max="25" width="12.28515625" style="65" bestFit="1" customWidth="1"/>
    <col min="26" max="16384" width="9.140625" style="65"/>
  </cols>
  <sheetData>
    <row r="1" spans="1:25" s="50" customFormat="1" ht="15.75" x14ac:dyDescent="0.25">
      <c r="A1" s="57" t="s">
        <v>6</v>
      </c>
      <c r="B1" s="22" t="str">
        <f>""</f>
        <v/>
      </c>
      <c r="C1" s="22" t="str">
        <f>""</f>
        <v/>
      </c>
      <c r="D1" s="22" t="str">
        <f>""</f>
        <v/>
      </c>
      <c r="E1" s="22" t="str">
        <f>""</f>
        <v/>
      </c>
      <c r="F1" s="22" t="str">
        <f>""</f>
        <v/>
      </c>
      <c r="G1" s="22" t="str">
        <f>""</f>
        <v/>
      </c>
      <c r="H1" s="22" t="str">
        <f>""</f>
        <v/>
      </c>
      <c r="I1" s="22" t="str">
        <f>""</f>
        <v/>
      </c>
      <c r="J1" s="22" t="str">
        <f>""</f>
        <v/>
      </c>
      <c r="K1" s="22" t="str">
        <f>""</f>
        <v/>
      </c>
      <c r="L1" s="22" t="str">
        <f>""</f>
        <v/>
      </c>
      <c r="M1" s="22" t="str">
        <f>""</f>
        <v/>
      </c>
      <c r="N1" s="22" t="str">
        <f>""</f>
        <v/>
      </c>
      <c r="O1" s="22" t="str">
        <f>""</f>
        <v/>
      </c>
      <c r="P1" s="22" t="str">
        <f>""</f>
        <v/>
      </c>
      <c r="Q1" s="22" t="str">
        <f>""</f>
        <v/>
      </c>
      <c r="R1" s="22" t="str">
        <f>""</f>
        <v/>
      </c>
      <c r="S1" s="22" t="str">
        <f>""</f>
        <v/>
      </c>
      <c r="T1" s="22" t="str">
        <f>""</f>
        <v/>
      </c>
      <c r="U1" s="22" t="str">
        <f>""</f>
        <v/>
      </c>
      <c r="V1" s="22" t="str">
        <f>""</f>
        <v/>
      </c>
      <c r="W1" s="22" t="str">
        <f>""</f>
        <v/>
      </c>
      <c r="X1" s="22" t="str">
        <f>""</f>
        <v/>
      </c>
      <c r="Y1" s="22" t="str">
        <f>""</f>
        <v/>
      </c>
    </row>
    <row r="2" spans="1:25" s="50" customFormat="1" ht="75" x14ac:dyDescent="0.25">
      <c r="A2" s="93" t="s">
        <v>51</v>
      </c>
      <c r="B2" s="34">
        <v>0</v>
      </c>
      <c r="C2" s="64" t="s">
        <v>52</v>
      </c>
      <c r="D2" s="24" t="str">
        <f>""</f>
        <v/>
      </c>
      <c r="E2" s="35" t="str">
        <f>"$10"</f>
        <v>$10</v>
      </c>
      <c r="F2" s="34" t="str">
        <f>"$10"</f>
        <v>$10</v>
      </c>
      <c r="G2" s="34" t="str">
        <f>"$10"</f>
        <v>$10</v>
      </c>
      <c r="H2" s="34" t="str">
        <f>"$10"</f>
        <v>$10</v>
      </c>
      <c r="I2" s="63" t="s">
        <v>53</v>
      </c>
      <c r="J2" s="34" t="str">
        <f>"$0"</f>
        <v>$0</v>
      </c>
      <c r="K2" s="44" t="str">
        <f>"50%"</f>
        <v>50%</v>
      </c>
      <c r="L2" s="34" t="str">
        <f>"$0"</f>
        <v>$0</v>
      </c>
      <c r="M2" s="35" t="str">
        <f>"$100"</f>
        <v>$100</v>
      </c>
      <c r="N2" s="35" t="str">
        <f t="shared" ref="N2:S2" si="0">"$0"</f>
        <v>$0</v>
      </c>
      <c r="O2" s="35" t="str">
        <f t="shared" si="0"/>
        <v>$0</v>
      </c>
      <c r="P2" s="34" t="str">
        <f t="shared" si="0"/>
        <v>$0</v>
      </c>
      <c r="Q2" s="34" t="str">
        <f t="shared" si="0"/>
        <v>$0</v>
      </c>
      <c r="R2" s="35" t="str">
        <f t="shared" si="0"/>
        <v>$0</v>
      </c>
      <c r="S2" s="35" t="str">
        <f t="shared" si="0"/>
        <v>$0</v>
      </c>
      <c r="T2" s="62" t="s">
        <v>54</v>
      </c>
      <c r="U2" s="35" t="str">
        <f>"$100"</f>
        <v>$100</v>
      </c>
      <c r="V2" s="62" t="s">
        <v>55</v>
      </c>
      <c r="W2" s="94" t="s">
        <v>56</v>
      </c>
      <c r="X2" s="34" t="str">
        <f>"$10"</f>
        <v>$10</v>
      </c>
      <c r="Y2" s="63" t="s">
        <v>57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Y31"/>
  <sheetViews>
    <sheetView workbookViewId="0"/>
  </sheetViews>
  <sheetFormatPr defaultColWidth="9.140625" defaultRowHeight="15" x14ac:dyDescent="0.25"/>
  <cols>
    <col min="1" max="1" width="32.140625" style="65" bestFit="1" customWidth="1"/>
    <col min="2" max="2" width="16" style="65" customWidth="1"/>
    <col min="3" max="3" width="16.28515625" style="65" customWidth="1"/>
    <col min="4" max="4" width="12" style="65" bestFit="1" customWidth="1"/>
    <col min="5" max="5" width="20.140625" style="65" bestFit="1" customWidth="1"/>
    <col min="6" max="10" width="4.5703125" style="65" bestFit="1" customWidth="1"/>
    <col min="11" max="11" width="11.85546875" style="65" bestFit="1" customWidth="1"/>
    <col min="12" max="12" width="15.5703125" style="65" bestFit="1" customWidth="1"/>
    <col min="13" max="13" width="11.28515625" style="65" bestFit="1" customWidth="1"/>
    <col min="14" max="20" width="4.5703125" style="65" bestFit="1" customWidth="1"/>
    <col min="21" max="21" width="11.28515625" style="65" bestFit="1" customWidth="1"/>
    <col min="22" max="24" width="4.5703125" style="65" bestFit="1" customWidth="1"/>
    <col min="25" max="25" width="15.7109375" style="65" customWidth="1"/>
    <col min="26" max="16384" width="9.140625" style="65"/>
  </cols>
  <sheetData>
    <row r="1" spans="1:25" s="50" customFormat="1" ht="15.75" x14ac:dyDescent="0.25">
      <c r="A1" s="57" t="s">
        <v>6</v>
      </c>
      <c r="B1" s="22" t="str">
        <f>""</f>
        <v/>
      </c>
      <c r="C1" s="22" t="str">
        <f>""</f>
        <v/>
      </c>
      <c r="D1" s="22" t="str">
        <f>""</f>
        <v/>
      </c>
      <c r="E1" s="22" t="str">
        <f>""</f>
        <v/>
      </c>
      <c r="F1" s="22" t="str">
        <f>""</f>
        <v/>
      </c>
      <c r="G1" s="22" t="str">
        <f>""</f>
        <v/>
      </c>
      <c r="H1" s="22" t="str">
        <f>""</f>
        <v/>
      </c>
      <c r="I1" s="22" t="str">
        <f>""</f>
        <v/>
      </c>
      <c r="J1" s="22" t="str">
        <f>""</f>
        <v/>
      </c>
      <c r="K1" s="22" t="str">
        <f>""</f>
        <v/>
      </c>
      <c r="L1" s="22" t="str">
        <f>""</f>
        <v/>
      </c>
      <c r="M1" s="22" t="str">
        <f>""</f>
        <v/>
      </c>
      <c r="N1" s="22" t="str">
        <f>""</f>
        <v/>
      </c>
      <c r="O1" s="22" t="str">
        <f>""</f>
        <v/>
      </c>
      <c r="P1" s="22" t="str">
        <f>""</f>
        <v/>
      </c>
      <c r="Q1" s="22" t="str">
        <f>""</f>
        <v/>
      </c>
      <c r="R1" s="22" t="str">
        <f>""</f>
        <v/>
      </c>
      <c r="S1" s="22" t="str">
        <f>""</f>
        <v/>
      </c>
      <c r="T1" s="22" t="str">
        <f>""</f>
        <v/>
      </c>
      <c r="U1" s="22" t="str">
        <f>""</f>
        <v/>
      </c>
      <c r="V1" s="22" t="str">
        <f>""</f>
        <v/>
      </c>
      <c r="W1" s="22" t="str">
        <f>""</f>
        <v/>
      </c>
      <c r="X1" s="22" t="str">
        <f>""</f>
        <v/>
      </c>
      <c r="Y1" s="22" t="str">
        <f>""</f>
        <v/>
      </c>
    </row>
    <row r="2" spans="1:25" s="50" customFormat="1" ht="60" x14ac:dyDescent="0.25">
      <c r="A2" s="45" t="s">
        <v>58</v>
      </c>
      <c r="B2" s="23" t="s">
        <v>59</v>
      </c>
      <c r="C2" s="24" t="s">
        <v>60</v>
      </c>
      <c r="D2" s="24" t="str">
        <f>""</f>
        <v/>
      </c>
      <c r="E2" s="25" t="str">
        <f>"$10"</f>
        <v>$10</v>
      </c>
      <c r="F2" s="25" t="str">
        <f>"$10"</f>
        <v>$10</v>
      </c>
      <c r="G2" s="25" t="str">
        <f>"$10"</f>
        <v>$10</v>
      </c>
      <c r="H2" s="25" t="str">
        <f>"$10"</f>
        <v>$10</v>
      </c>
      <c r="I2" s="26" t="str">
        <f t="shared" ref="I2:J7" si="0">"0%"</f>
        <v>0%</v>
      </c>
      <c r="J2" s="26" t="str">
        <f t="shared" si="0"/>
        <v>0%</v>
      </c>
      <c r="K2" s="24" t="s">
        <v>61</v>
      </c>
      <c r="L2" s="27" t="s">
        <v>62</v>
      </c>
      <c r="M2" s="83" t="s">
        <v>63</v>
      </c>
      <c r="N2" s="27" t="str">
        <f t="shared" ref="N2:X7" si="1">"0%"</f>
        <v>0%</v>
      </c>
      <c r="O2" s="27" t="str">
        <f t="shared" si="1"/>
        <v>0%</v>
      </c>
      <c r="P2" s="27" t="str">
        <f t="shared" si="1"/>
        <v>0%</v>
      </c>
      <c r="Q2" s="27" t="str">
        <f t="shared" si="1"/>
        <v>0%</v>
      </c>
      <c r="R2" s="27" t="str">
        <f t="shared" si="1"/>
        <v>0%</v>
      </c>
      <c r="S2" s="27" t="str">
        <f>"0%"</f>
        <v>0%</v>
      </c>
      <c r="T2" s="27" t="str">
        <f t="shared" si="1"/>
        <v>0%</v>
      </c>
      <c r="U2" s="83" t="s">
        <v>63</v>
      </c>
      <c r="V2" s="27" t="str">
        <f t="shared" si="1"/>
        <v>0%</v>
      </c>
      <c r="W2" s="27" t="str">
        <f t="shared" si="1"/>
        <v>0%</v>
      </c>
      <c r="X2" s="27" t="str">
        <f t="shared" si="1"/>
        <v>0%</v>
      </c>
      <c r="Y2" s="91" t="s">
        <v>64</v>
      </c>
    </row>
    <row r="3" spans="1:25" s="50" customFormat="1" ht="60" x14ac:dyDescent="0.25">
      <c r="A3" s="45" t="s">
        <v>65</v>
      </c>
      <c r="B3" s="23" t="s">
        <v>59</v>
      </c>
      <c r="C3" s="24" t="s">
        <v>60</v>
      </c>
      <c r="D3" s="24" t="str">
        <f>""</f>
        <v/>
      </c>
      <c r="E3" s="25" t="str">
        <f t="shared" ref="E3:H8" si="2">"$20"</f>
        <v>$20</v>
      </c>
      <c r="F3" s="25" t="str">
        <f t="shared" si="2"/>
        <v>$20</v>
      </c>
      <c r="G3" s="25" t="str">
        <f t="shared" si="2"/>
        <v>$20</v>
      </c>
      <c r="H3" s="25" t="str">
        <f t="shared" si="2"/>
        <v>$20</v>
      </c>
      <c r="I3" s="26" t="str">
        <f t="shared" si="0"/>
        <v>0%</v>
      </c>
      <c r="J3" s="26" t="str">
        <f t="shared" si="0"/>
        <v>0%</v>
      </c>
      <c r="K3" s="24" t="s">
        <v>61</v>
      </c>
      <c r="L3" s="27" t="s">
        <v>62</v>
      </c>
      <c r="M3" s="83" t="s">
        <v>63</v>
      </c>
      <c r="N3" s="27" t="str">
        <f t="shared" si="1"/>
        <v>0%</v>
      </c>
      <c r="O3" s="27" t="str">
        <f t="shared" si="1"/>
        <v>0%</v>
      </c>
      <c r="P3" s="27" t="str">
        <f t="shared" si="1"/>
        <v>0%</v>
      </c>
      <c r="Q3" s="27" t="str">
        <f t="shared" si="1"/>
        <v>0%</v>
      </c>
      <c r="R3" s="27" t="str">
        <f t="shared" si="1"/>
        <v>0%</v>
      </c>
      <c r="S3" s="27" t="str">
        <f t="shared" si="1"/>
        <v>0%</v>
      </c>
      <c r="T3" s="27" t="str">
        <f t="shared" si="1"/>
        <v>0%</v>
      </c>
      <c r="U3" s="83" t="s">
        <v>63</v>
      </c>
      <c r="V3" s="27" t="str">
        <f t="shared" si="1"/>
        <v>0%</v>
      </c>
      <c r="W3" s="27" t="str">
        <f t="shared" si="1"/>
        <v>0%</v>
      </c>
      <c r="X3" s="27" t="str">
        <f t="shared" si="1"/>
        <v>0%</v>
      </c>
      <c r="Y3" s="91" t="s">
        <v>64</v>
      </c>
    </row>
    <row r="4" spans="1:25" s="50" customFormat="1" ht="60" x14ac:dyDescent="0.25">
      <c r="A4" s="45" t="s">
        <v>66</v>
      </c>
      <c r="B4" s="58" t="s">
        <v>67</v>
      </c>
      <c r="C4" s="24" t="s">
        <v>60</v>
      </c>
      <c r="D4" s="24" t="str">
        <f>""</f>
        <v/>
      </c>
      <c r="E4" s="25" t="str">
        <f t="shared" si="2"/>
        <v>$20</v>
      </c>
      <c r="F4" s="25" t="str">
        <f t="shared" si="2"/>
        <v>$20</v>
      </c>
      <c r="G4" s="25" t="str">
        <f t="shared" si="2"/>
        <v>$20</v>
      </c>
      <c r="H4" s="25" t="str">
        <f t="shared" si="2"/>
        <v>$20</v>
      </c>
      <c r="I4" s="26" t="str">
        <f t="shared" si="0"/>
        <v>0%</v>
      </c>
      <c r="J4" s="26" t="str">
        <f t="shared" si="0"/>
        <v>0%</v>
      </c>
      <c r="K4" s="24" t="s">
        <v>61</v>
      </c>
      <c r="L4" s="27" t="s">
        <v>62</v>
      </c>
      <c r="M4" s="83" t="s">
        <v>63</v>
      </c>
      <c r="N4" s="27" t="str">
        <f t="shared" si="1"/>
        <v>0%</v>
      </c>
      <c r="O4" s="27" t="str">
        <f t="shared" si="1"/>
        <v>0%</v>
      </c>
      <c r="P4" s="27" t="str">
        <f t="shared" si="1"/>
        <v>0%</v>
      </c>
      <c r="Q4" s="27" t="str">
        <f t="shared" si="1"/>
        <v>0%</v>
      </c>
      <c r="R4" s="27" t="str">
        <f t="shared" si="1"/>
        <v>0%</v>
      </c>
      <c r="S4" s="27" t="str">
        <f t="shared" si="1"/>
        <v>0%</v>
      </c>
      <c r="T4" s="27" t="str">
        <f t="shared" si="1"/>
        <v>0%</v>
      </c>
      <c r="U4" s="83" t="s">
        <v>63</v>
      </c>
      <c r="V4" s="27" t="str">
        <f t="shared" si="1"/>
        <v>0%</v>
      </c>
      <c r="W4" s="27" t="str">
        <f t="shared" si="1"/>
        <v>0%</v>
      </c>
      <c r="X4" s="27" t="str">
        <f t="shared" si="1"/>
        <v>0%</v>
      </c>
      <c r="Y4" s="91" t="s">
        <v>64</v>
      </c>
    </row>
    <row r="5" spans="1:25" s="50" customFormat="1" ht="60" x14ac:dyDescent="0.25">
      <c r="A5" s="45" t="s">
        <v>68</v>
      </c>
      <c r="B5" s="58" t="s">
        <v>69</v>
      </c>
      <c r="C5" s="24" t="s">
        <v>60</v>
      </c>
      <c r="D5" s="24" t="str">
        <f>""</f>
        <v/>
      </c>
      <c r="E5" s="25" t="str">
        <f t="shared" si="2"/>
        <v>$20</v>
      </c>
      <c r="F5" s="25" t="str">
        <f t="shared" si="2"/>
        <v>$20</v>
      </c>
      <c r="G5" s="25" t="str">
        <f t="shared" si="2"/>
        <v>$20</v>
      </c>
      <c r="H5" s="25" t="str">
        <f t="shared" si="2"/>
        <v>$20</v>
      </c>
      <c r="I5" s="26" t="str">
        <f t="shared" si="0"/>
        <v>0%</v>
      </c>
      <c r="J5" s="26" t="str">
        <f t="shared" si="0"/>
        <v>0%</v>
      </c>
      <c r="K5" s="24" t="s">
        <v>61</v>
      </c>
      <c r="L5" s="27" t="s">
        <v>62</v>
      </c>
      <c r="M5" s="83" t="s">
        <v>63</v>
      </c>
      <c r="N5" s="27" t="str">
        <f t="shared" si="1"/>
        <v>0%</v>
      </c>
      <c r="O5" s="27" t="str">
        <f t="shared" si="1"/>
        <v>0%</v>
      </c>
      <c r="P5" s="27" t="str">
        <f t="shared" si="1"/>
        <v>0%</v>
      </c>
      <c r="Q5" s="27" t="str">
        <f t="shared" si="1"/>
        <v>0%</v>
      </c>
      <c r="R5" s="27" t="str">
        <f t="shared" si="1"/>
        <v>0%</v>
      </c>
      <c r="S5" s="27" t="str">
        <f t="shared" si="1"/>
        <v>0%</v>
      </c>
      <c r="T5" s="27" t="str">
        <f t="shared" si="1"/>
        <v>0%</v>
      </c>
      <c r="U5" s="83" t="s">
        <v>63</v>
      </c>
      <c r="V5" s="27" t="str">
        <f t="shared" si="1"/>
        <v>0%</v>
      </c>
      <c r="W5" s="27" t="str">
        <f t="shared" si="1"/>
        <v>0%</v>
      </c>
      <c r="X5" s="27" t="str">
        <f t="shared" si="1"/>
        <v>0%</v>
      </c>
      <c r="Y5" s="91" t="s">
        <v>64</v>
      </c>
    </row>
    <row r="6" spans="1:25" s="50" customFormat="1" ht="60" x14ac:dyDescent="0.25">
      <c r="A6" s="45" t="s">
        <v>70</v>
      </c>
      <c r="B6" s="58" t="s">
        <v>71</v>
      </c>
      <c r="C6" s="24" t="s">
        <v>60</v>
      </c>
      <c r="D6" s="24" t="str">
        <f>""</f>
        <v/>
      </c>
      <c r="E6" s="25" t="str">
        <f t="shared" si="2"/>
        <v>$20</v>
      </c>
      <c r="F6" s="25" t="str">
        <f t="shared" si="2"/>
        <v>$20</v>
      </c>
      <c r="G6" s="25" t="str">
        <f t="shared" si="2"/>
        <v>$20</v>
      </c>
      <c r="H6" s="25" t="str">
        <f t="shared" si="2"/>
        <v>$20</v>
      </c>
      <c r="I6" s="26" t="str">
        <f t="shared" si="0"/>
        <v>0%</v>
      </c>
      <c r="J6" s="26" t="str">
        <f t="shared" si="0"/>
        <v>0%</v>
      </c>
      <c r="K6" s="24" t="s">
        <v>61</v>
      </c>
      <c r="L6" s="27" t="s">
        <v>62</v>
      </c>
      <c r="M6" s="83" t="s">
        <v>63</v>
      </c>
      <c r="N6" s="27" t="str">
        <f t="shared" si="1"/>
        <v>0%</v>
      </c>
      <c r="O6" s="27" t="str">
        <f t="shared" si="1"/>
        <v>0%</v>
      </c>
      <c r="P6" s="27" t="str">
        <f t="shared" si="1"/>
        <v>0%</v>
      </c>
      <c r="Q6" s="27" t="str">
        <f t="shared" si="1"/>
        <v>0%</v>
      </c>
      <c r="R6" s="27" t="str">
        <f t="shared" si="1"/>
        <v>0%</v>
      </c>
      <c r="S6" s="27" t="str">
        <f t="shared" si="1"/>
        <v>0%</v>
      </c>
      <c r="T6" s="27" t="str">
        <f t="shared" si="1"/>
        <v>0%</v>
      </c>
      <c r="U6" s="83" t="s">
        <v>63</v>
      </c>
      <c r="V6" s="27" t="str">
        <f t="shared" si="1"/>
        <v>0%</v>
      </c>
      <c r="W6" s="27" t="str">
        <f t="shared" si="1"/>
        <v>0%</v>
      </c>
      <c r="X6" s="27" t="str">
        <f t="shared" si="1"/>
        <v>0%</v>
      </c>
      <c r="Y6" s="91" t="s">
        <v>64</v>
      </c>
    </row>
    <row r="7" spans="1:25" s="50" customFormat="1" ht="60" x14ac:dyDescent="0.25">
      <c r="A7" s="46" t="s">
        <v>72</v>
      </c>
      <c r="B7" s="24" t="s">
        <v>73</v>
      </c>
      <c r="C7" s="24" t="s">
        <v>60</v>
      </c>
      <c r="D7" s="24" t="str">
        <f>""</f>
        <v/>
      </c>
      <c r="E7" s="25" t="str">
        <f t="shared" si="2"/>
        <v>$20</v>
      </c>
      <c r="F7" s="25" t="str">
        <f t="shared" si="2"/>
        <v>$20</v>
      </c>
      <c r="G7" s="25" t="str">
        <f t="shared" si="2"/>
        <v>$20</v>
      </c>
      <c r="H7" s="25" t="str">
        <f t="shared" si="2"/>
        <v>$20</v>
      </c>
      <c r="I7" s="26" t="str">
        <f t="shared" si="0"/>
        <v>0%</v>
      </c>
      <c r="J7" s="26" t="str">
        <f t="shared" si="0"/>
        <v>0%</v>
      </c>
      <c r="K7" s="24" t="s">
        <v>61</v>
      </c>
      <c r="L7" s="27" t="s">
        <v>62</v>
      </c>
      <c r="M7" s="83" t="s">
        <v>63</v>
      </c>
      <c r="N7" s="27" t="str">
        <f t="shared" si="1"/>
        <v>0%</v>
      </c>
      <c r="O7" s="27" t="str">
        <f t="shared" si="1"/>
        <v>0%</v>
      </c>
      <c r="P7" s="27" t="str">
        <f t="shared" si="1"/>
        <v>0%</v>
      </c>
      <c r="Q7" s="27" t="str">
        <f t="shared" si="1"/>
        <v>0%</v>
      </c>
      <c r="R7" s="27" t="str">
        <f t="shared" si="1"/>
        <v>0%</v>
      </c>
      <c r="S7" s="27" t="str">
        <f t="shared" si="1"/>
        <v>0%</v>
      </c>
      <c r="T7" s="27" t="str">
        <f t="shared" si="1"/>
        <v>0%</v>
      </c>
      <c r="U7" s="83" t="s">
        <v>63</v>
      </c>
      <c r="V7" s="27" t="str">
        <f t="shared" si="1"/>
        <v>0%</v>
      </c>
      <c r="W7" s="27" t="str">
        <f t="shared" si="1"/>
        <v>0%</v>
      </c>
      <c r="X7" s="27" t="str">
        <f t="shared" si="1"/>
        <v>0%</v>
      </c>
      <c r="Y7" s="91" t="s">
        <v>64</v>
      </c>
    </row>
    <row r="8" spans="1:25" s="50" customFormat="1" ht="75" x14ac:dyDescent="0.25">
      <c r="A8" s="46" t="s">
        <v>74</v>
      </c>
      <c r="B8" s="24" t="s">
        <v>67</v>
      </c>
      <c r="C8" s="24" t="s">
        <v>60</v>
      </c>
      <c r="D8" s="24" t="str">
        <f>""</f>
        <v/>
      </c>
      <c r="E8" s="25" t="str">
        <f t="shared" si="2"/>
        <v>$20</v>
      </c>
      <c r="F8" s="25" t="str">
        <f t="shared" si="2"/>
        <v>$20</v>
      </c>
      <c r="G8" s="25" t="str">
        <f t="shared" si="2"/>
        <v>$20</v>
      </c>
      <c r="H8" s="25" t="str">
        <f t="shared" si="2"/>
        <v>$20</v>
      </c>
      <c r="I8" s="26" t="str">
        <f t="shared" ref="I8:J10" si="3">"10%"</f>
        <v>10%</v>
      </c>
      <c r="J8" s="26" t="str">
        <f t="shared" si="3"/>
        <v>10%</v>
      </c>
      <c r="K8" s="24" t="s">
        <v>61</v>
      </c>
      <c r="L8" s="27" t="s">
        <v>62</v>
      </c>
      <c r="M8" s="83" t="s">
        <v>75</v>
      </c>
      <c r="N8" s="27" t="str">
        <f t="shared" ref="N8:X10" si="4">"10%"</f>
        <v>10%</v>
      </c>
      <c r="O8" s="27" t="str">
        <f t="shared" si="4"/>
        <v>10%</v>
      </c>
      <c r="P8" s="27" t="str">
        <f t="shared" si="4"/>
        <v>10%</v>
      </c>
      <c r="Q8" s="27" t="str">
        <f t="shared" si="4"/>
        <v>10%</v>
      </c>
      <c r="R8" s="27" t="str">
        <f t="shared" si="4"/>
        <v>10%</v>
      </c>
      <c r="S8" s="27" t="str">
        <f t="shared" si="4"/>
        <v>10%</v>
      </c>
      <c r="T8" s="27" t="str">
        <f>"10%"</f>
        <v>10%</v>
      </c>
      <c r="U8" s="83" t="s">
        <v>75</v>
      </c>
      <c r="V8" s="27" t="str">
        <f t="shared" si="4"/>
        <v>10%</v>
      </c>
      <c r="W8" s="27" t="str">
        <f t="shared" si="4"/>
        <v>10%</v>
      </c>
      <c r="X8" s="27" t="str">
        <f t="shared" si="4"/>
        <v>10%</v>
      </c>
      <c r="Y8" s="91" t="s">
        <v>76</v>
      </c>
    </row>
    <row r="9" spans="1:25" s="50" customFormat="1" ht="75" x14ac:dyDescent="0.25">
      <c r="A9" s="46" t="s">
        <v>77</v>
      </c>
      <c r="B9" s="24" t="s">
        <v>78</v>
      </c>
      <c r="C9" s="24" t="s">
        <v>60</v>
      </c>
      <c r="D9" s="24" t="str">
        <f>""</f>
        <v/>
      </c>
      <c r="E9" s="25" t="str">
        <f>"$20"</f>
        <v>$20</v>
      </c>
      <c r="F9" s="25" t="str">
        <f>"$20"</f>
        <v>$20</v>
      </c>
      <c r="G9" s="25" t="str">
        <f>"$20"</f>
        <v>$20</v>
      </c>
      <c r="H9" s="25" t="str">
        <f>"$20"</f>
        <v>$20</v>
      </c>
      <c r="I9" s="26" t="str">
        <f t="shared" si="3"/>
        <v>10%</v>
      </c>
      <c r="J9" s="26" t="str">
        <f t="shared" si="3"/>
        <v>10%</v>
      </c>
      <c r="K9" s="24" t="s">
        <v>61</v>
      </c>
      <c r="L9" s="27" t="s">
        <v>62</v>
      </c>
      <c r="M9" s="83" t="s">
        <v>75</v>
      </c>
      <c r="N9" s="27" t="str">
        <f t="shared" si="4"/>
        <v>10%</v>
      </c>
      <c r="O9" s="27" t="str">
        <f t="shared" si="4"/>
        <v>10%</v>
      </c>
      <c r="P9" s="27" t="str">
        <f t="shared" si="4"/>
        <v>10%</v>
      </c>
      <c r="Q9" s="27" t="str">
        <f t="shared" si="4"/>
        <v>10%</v>
      </c>
      <c r="R9" s="27" t="str">
        <f t="shared" si="4"/>
        <v>10%</v>
      </c>
      <c r="S9" s="27" t="str">
        <f t="shared" si="4"/>
        <v>10%</v>
      </c>
      <c r="T9" s="27" t="str">
        <f t="shared" si="4"/>
        <v>10%</v>
      </c>
      <c r="U9" s="83" t="s">
        <v>75</v>
      </c>
      <c r="V9" s="27" t="str">
        <f t="shared" si="4"/>
        <v>10%</v>
      </c>
      <c r="W9" s="27" t="str">
        <f t="shared" si="4"/>
        <v>10%</v>
      </c>
      <c r="X9" s="27" t="str">
        <f t="shared" si="4"/>
        <v>10%</v>
      </c>
      <c r="Y9" s="91" t="s">
        <v>76</v>
      </c>
    </row>
    <row r="10" spans="1:25" s="50" customFormat="1" ht="75" x14ac:dyDescent="0.25">
      <c r="A10" s="46" t="s">
        <v>79</v>
      </c>
      <c r="B10" s="24" t="s">
        <v>73</v>
      </c>
      <c r="C10" s="24" t="s">
        <v>60</v>
      </c>
      <c r="D10" s="24" t="str">
        <f>""</f>
        <v/>
      </c>
      <c r="E10" s="28" t="str">
        <f t="shared" ref="E10:H13" si="5">"$20"</f>
        <v>$20</v>
      </c>
      <c r="F10" s="28" t="str">
        <f t="shared" si="5"/>
        <v>$20</v>
      </c>
      <c r="G10" s="28" t="str">
        <f t="shared" si="5"/>
        <v>$20</v>
      </c>
      <c r="H10" s="28" t="str">
        <f t="shared" si="5"/>
        <v>$20</v>
      </c>
      <c r="I10" s="26" t="str">
        <f t="shared" si="3"/>
        <v>10%</v>
      </c>
      <c r="J10" s="26" t="str">
        <f t="shared" si="3"/>
        <v>10%</v>
      </c>
      <c r="K10" s="24" t="s">
        <v>61</v>
      </c>
      <c r="L10" s="27" t="s">
        <v>62</v>
      </c>
      <c r="M10" s="83" t="s">
        <v>75</v>
      </c>
      <c r="N10" s="27" t="str">
        <f t="shared" si="4"/>
        <v>10%</v>
      </c>
      <c r="O10" s="27" t="str">
        <f t="shared" si="4"/>
        <v>10%</v>
      </c>
      <c r="P10" s="27" t="str">
        <f t="shared" si="4"/>
        <v>10%</v>
      </c>
      <c r="Q10" s="27" t="str">
        <f t="shared" si="4"/>
        <v>10%</v>
      </c>
      <c r="R10" s="27" t="str">
        <f t="shared" si="4"/>
        <v>10%</v>
      </c>
      <c r="S10" s="27" t="str">
        <f t="shared" si="4"/>
        <v>10%</v>
      </c>
      <c r="T10" s="27" t="str">
        <f t="shared" si="4"/>
        <v>10%</v>
      </c>
      <c r="U10" s="83" t="s">
        <v>75</v>
      </c>
      <c r="V10" s="27" t="str">
        <f t="shared" si="4"/>
        <v>10%</v>
      </c>
      <c r="W10" s="27" t="str">
        <f t="shared" si="4"/>
        <v>10%</v>
      </c>
      <c r="X10" s="27" t="str">
        <f t="shared" si="4"/>
        <v>10%</v>
      </c>
      <c r="Y10" s="91" t="s">
        <v>76</v>
      </c>
    </row>
    <row r="11" spans="1:25" s="50" customFormat="1" ht="75" x14ac:dyDescent="0.25">
      <c r="A11" s="46" t="s">
        <v>80</v>
      </c>
      <c r="B11" s="24" t="s">
        <v>78</v>
      </c>
      <c r="C11" s="24" t="s">
        <v>60</v>
      </c>
      <c r="D11" s="24" t="str">
        <f>""</f>
        <v/>
      </c>
      <c r="E11" s="25" t="str">
        <f t="shared" si="5"/>
        <v>$20</v>
      </c>
      <c r="F11" s="25" t="str">
        <f t="shared" si="5"/>
        <v>$20</v>
      </c>
      <c r="G11" s="25" t="str">
        <f t="shared" si="5"/>
        <v>$20</v>
      </c>
      <c r="H11" s="25" t="str">
        <f t="shared" si="5"/>
        <v>$20</v>
      </c>
      <c r="I11" s="26" t="str">
        <f t="shared" ref="I11:J18" si="6">"20%"</f>
        <v>20%</v>
      </c>
      <c r="J11" s="26" t="str">
        <f t="shared" si="6"/>
        <v>20%</v>
      </c>
      <c r="K11" s="24" t="s">
        <v>61</v>
      </c>
      <c r="L11" s="27" t="s">
        <v>62</v>
      </c>
      <c r="M11" s="83" t="s">
        <v>81</v>
      </c>
      <c r="N11" s="27" t="str">
        <f t="shared" ref="N11:X18" si="7">"20%"</f>
        <v>20%</v>
      </c>
      <c r="O11" s="27" t="str">
        <f t="shared" si="7"/>
        <v>20%</v>
      </c>
      <c r="P11" s="27" t="str">
        <f t="shared" si="7"/>
        <v>20%</v>
      </c>
      <c r="Q11" s="27" t="str">
        <f t="shared" si="7"/>
        <v>20%</v>
      </c>
      <c r="R11" s="27" t="str">
        <f t="shared" si="7"/>
        <v>20%</v>
      </c>
      <c r="S11" s="27" t="str">
        <f t="shared" si="7"/>
        <v>20%</v>
      </c>
      <c r="T11" s="27" t="str">
        <f t="shared" si="7"/>
        <v>20%</v>
      </c>
      <c r="U11" s="83" t="s">
        <v>81</v>
      </c>
      <c r="V11" s="27" t="str">
        <f t="shared" si="7"/>
        <v>20%</v>
      </c>
      <c r="W11" s="27" t="str">
        <f t="shared" si="7"/>
        <v>20%</v>
      </c>
      <c r="X11" s="27" t="str">
        <f t="shared" si="7"/>
        <v>20%</v>
      </c>
      <c r="Y11" s="91" t="s">
        <v>82</v>
      </c>
    </row>
    <row r="12" spans="1:25" s="50" customFormat="1" ht="75" x14ac:dyDescent="0.25">
      <c r="A12" s="46" t="s">
        <v>83</v>
      </c>
      <c r="B12" s="24" t="s">
        <v>71</v>
      </c>
      <c r="C12" s="24" t="s">
        <v>60</v>
      </c>
      <c r="D12" s="24" t="str">
        <f>""</f>
        <v/>
      </c>
      <c r="E12" s="25" t="str">
        <f t="shared" si="5"/>
        <v>$20</v>
      </c>
      <c r="F12" s="25" t="str">
        <f t="shared" si="5"/>
        <v>$20</v>
      </c>
      <c r="G12" s="25" t="str">
        <f t="shared" si="5"/>
        <v>$20</v>
      </c>
      <c r="H12" s="25" t="str">
        <f t="shared" si="5"/>
        <v>$20</v>
      </c>
      <c r="I12" s="26" t="str">
        <f t="shared" si="6"/>
        <v>20%</v>
      </c>
      <c r="J12" s="26" t="str">
        <f t="shared" si="6"/>
        <v>20%</v>
      </c>
      <c r="K12" s="24" t="s">
        <v>61</v>
      </c>
      <c r="L12" s="27" t="s">
        <v>62</v>
      </c>
      <c r="M12" s="83" t="s">
        <v>81</v>
      </c>
      <c r="N12" s="27" t="str">
        <f t="shared" si="7"/>
        <v>20%</v>
      </c>
      <c r="O12" s="27" t="str">
        <f t="shared" si="7"/>
        <v>20%</v>
      </c>
      <c r="P12" s="27" t="str">
        <f t="shared" si="7"/>
        <v>20%</v>
      </c>
      <c r="Q12" s="27" t="str">
        <f t="shared" si="7"/>
        <v>20%</v>
      </c>
      <c r="R12" s="27" t="str">
        <f t="shared" si="7"/>
        <v>20%</v>
      </c>
      <c r="S12" s="27" t="str">
        <f t="shared" si="7"/>
        <v>20%</v>
      </c>
      <c r="T12" s="27" t="str">
        <f t="shared" si="7"/>
        <v>20%</v>
      </c>
      <c r="U12" s="83" t="s">
        <v>81</v>
      </c>
      <c r="V12" s="27" t="str">
        <f t="shared" si="7"/>
        <v>20%</v>
      </c>
      <c r="W12" s="27" t="str">
        <f t="shared" si="7"/>
        <v>20%</v>
      </c>
      <c r="X12" s="27" t="str">
        <f t="shared" si="7"/>
        <v>20%</v>
      </c>
      <c r="Y12" s="91" t="s">
        <v>82</v>
      </c>
    </row>
    <row r="13" spans="1:25" s="50" customFormat="1" ht="75" x14ac:dyDescent="0.25">
      <c r="A13" s="46" t="s">
        <v>84</v>
      </c>
      <c r="B13" s="24" t="s">
        <v>73</v>
      </c>
      <c r="C13" s="24" t="s">
        <v>85</v>
      </c>
      <c r="D13" s="24" t="str">
        <f>""</f>
        <v/>
      </c>
      <c r="E13" s="25" t="str">
        <f t="shared" si="5"/>
        <v>$20</v>
      </c>
      <c r="F13" s="25" t="str">
        <f t="shared" si="5"/>
        <v>$20</v>
      </c>
      <c r="G13" s="25" t="str">
        <f t="shared" si="5"/>
        <v>$20</v>
      </c>
      <c r="H13" s="25" t="str">
        <f t="shared" si="5"/>
        <v>$20</v>
      </c>
      <c r="I13" s="26" t="str">
        <f t="shared" si="6"/>
        <v>20%</v>
      </c>
      <c r="J13" s="26" t="str">
        <f t="shared" si="6"/>
        <v>20%</v>
      </c>
      <c r="K13" s="24" t="s">
        <v>61</v>
      </c>
      <c r="L13" s="27" t="s">
        <v>62</v>
      </c>
      <c r="M13" s="83" t="s">
        <v>81</v>
      </c>
      <c r="N13" s="27" t="str">
        <f t="shared" si="7"/>
        <v>20%</v>
      </c>
      <c r="O13" s="27" t="str">
        <f t="shared" si="7"/>
        <v>20%</v>
      </c>
      <c r="P13" s="27" t="str">
        <f t="shared" si="7"/>
        <v>20%</v>
      </c>
      <c r="Q13" s="27" t="str">
        <f t="shared" si="7"/>
        <v>20%</v>
      </c>
      <c r="R13" s="27" t="str">
        <f t="shared" si="7"/>
        <v>20%</v>
      </c>
      <c r="S13" s="27" t="str">
        <f t="shared" si="7"/>
        <v>20%</v>
      </c>
      <c r="T13" s="27" t="str">
        <f t="shared" si="7"/>
        <v>20%</v>
      </c>
      <c r="U13" s="83" t="s">
        <v>81</v>
      </c>
      <c r="V13" s="27" t="str">
        <f t="shared" si="7"/>
        <v>20%</v>
      </c>
      <c r="W13" s="27" t="str">
        <f t="shared" si="7"/>
        <v>20%</v>
      </c>
      <c r="X13" s="27" t="str">
        <f t="shared" si="7"/>
        <v>20%</v>
      </c>
      <c r="Y13" s="91" t="s">
        <v>82</v>
      </c>
    </row>
    <row r="14" spans="1:25" s="50" customFormat="1" ht="75" x14ac:dyDescent="0.25">
      <c r="A14" s="46" t="s">
        <v>86</v>
      </c>
      <c r="B14" s="24" t="s">
        <v>73</v>
      </c>
      <c r="C14" s="24" t="s">
        <v>85</v>
      </c>
      <c r="D14" s="24" t="str">
        <f>""</f>
        <v/>
      </c>
      <c r="E14" s="25" t="str">
        <f t="shared" ref="E14:H17" si="8">"$30"</f>
        <v>$30</v>
      </c>
      <c r="F14" s="25" t="str">
        <f t="shared" si="8"/>
        <v>$30</v>
      </c>
      <c r="G14" s="25" t="str">
        <f t="shared" si="8"/>
        <v>$30</v>
      </c>
      <c r="H14" s="25" t="str">
        <f t="shared" si="8"/>
        <v>$30</v>
      </c>
      <c r="I14" s="26" t="str">
        <f t="shared" si="6"/>
        <v>20%</v>
      </c>
      <c r="J14" s="26" t="str">
        <f t="shared" si="6"/>
        <v>20%</v>
      </c>
      <c r="K14" s="24" t="s">
        <v>61</v>
      </c>
      <c r="L14" s="27" t="s">
        <v>62</v>
      </c>
      <c r="M14" s="83" t="s">
        <v>81</v>
      </c>
      <c r="N14" s="27" t="str">
        <f t="shared" si="7"/>
        <v>20%</v>
      </c>
      <c r="O14" s="27" t="str">
        <f t="shared" si="7"/>
        <v>20%</v>
      </c>
      <c r="P14" s="27" t="str">
        <f t="shared" si="7"/>
        <v>20%</v>
      </c>
      <c r="Q14" s="27" t="str">
        <f t="shared" si="7"/>
        <v>20%</v>
      </c>
      <c r="R14" s="27" t="str">
        <f t="shared" si="7"/>
        <v>20%</v>
      </c>
      <c r="S14" s="27" t="str">
        <f t="shared" si="7"/>
        <v>20%</v>
      </c>
      <c r="T14" s="27" t="str">
        <f t="shared" si="7"/>
        <v>20%</v>
      </c>
      <c r="U14" s="83" t="s">
        <v>81</v>
      </c>
      <c r="V14" s="27" t="str">
        <f t="shared" si="7"/>
        <v>20%</v>
      </c>
      <c r="W14" s="27" t="str">
        <f t="shared" si="7"/>
        <v>20%</v>
      </c>
      <c r="X14" s="27" t="str">
        <f t="shared" si="7"/>
        <v>20%</v>
      </c>
      <c r="Y14" s="91" t="s">
        <v>82</v>
      </c>
    </row>
    <row r="15" spans="1:25" s="50" customFormat="1" ht="75" x14ac:dyDescent="0.25">
      <c r="A15" s="46" t="s">
        <v>87</v>
      </c>
      <c r="B15" s="24" t="s">
        <v>88</v>
      </c>
      <c r="C15" s="24" t="s">
        <v>89</v>
      </c>
      <c r="D15" s="24" t="str">
        <f>""</f>
        <v/>
      </c>
      <c r="E15" s="25" t="str">
        <f t="shared" si="8"/>
        <v>$30</v>
      </c>
      <c r="F15" s="25" t="str">
        <f t="shared" si="8"/>
        <v>$30</v>
      </c>
      <c r="G15" s="25" t="str">
        <f t="shared" si="8"/>
        <v>$30</v>
      </c>
      <c r="H15" s="25" t="str">
        <f t="shared" si="8"/>
        <v>$30</v>
      </c>
      <c r="I15" s="26" t="str">
        <f t="shared" si="6"/>
        <v>20%</v>
      </c>
      <c r="J15" s="26" t="str">
        <f t="shared" si="6"/>
        <v>20%</v>
      </c>
      <c r="K15" s="24" t="s">
        <v>61</v>
      </c>
      <c r="L15" s="27" t="s">
        <v>62</v>
      </c>
      <c r="M15" s="83" t="s">
        <v>81</v>
      </c>
      <c r="N15" s="27" t="str">
        <f t="shared" si="7"/>
        <v>20%</v>
      </c>
      <c r="O15" s="27" t="str">
        <f t="shared" si="7"/>
        <v>20%</v>
      </c>
      <c r="P15" s="27" t="str">
        <f t="shared" si="7"/>
        <v>20%</v>
      </c>
      <c r="Q15" s="27" t="str">
        <f t="shared" si="7"/>
        <v>20%</v>
      </c>
      <c r="R15" s="27" t="str">
        <f t="shared" si="7"/>
        <v>20%</v>
      </c>
      <c r="S15" s="27" t="str">
        <f t="shared" si="7"/>
        <v>20%</v>
      </c>
      <c r="T15" s="27" t="str">
        <f t="shared" si="7"/>
        <v>20%</v>
      </c>
      <c r="U15" s="83" t="s">
        <v>81</v>
      </c>
      <c r="V15" s="27" t="str">
        <f t="shared" si="7"/>
        <v>20%</v>
      </c>
      <c r="W15" s="27" t="str">
        <f t="shared" si="7"/>
        <v>20%</v>
      </c>
      <c r="X15" s="27" t="str">
        <f t="shared" si="7"/>
        <v>20%</v>
      </c>
      <c r="Y15" s="91" t="s">
        <v>82</v>
      </c>
    </row>
    <row r="16" spans="1:25" s="50" customFormat="1" ht="75" x14ac:dyDescent="0.25">
      <c r="A16" s="46" t="s">
        <v>90</v>
      </c>
      <c r="B16" s="24" t="s">
        <v>91</v>
      </c>
      <c r="C16" s="24" t="s">
        <v>89</v>
      </c>
      <c r="D16" s="24" t="str">
        <f>""</f>
        <v/>
      </c>
      <c r="E16" s="25" t="str">
        <f t="shared" si="8"/>
        <v>$30</v>
      </c>
      <c r="F16" s="25" t="str">
        <f t="shared" si="8"/>
        <v>$30</v>
      </c>
      <c r="G16" s="25" t="str">
        <f t="shared" si="8"/>
        <v>$30</v>
      </c>
      <c r="H16" s="25" t="str">
        <f t="shared" si="8"/>
        <v>$30</v>
      </c>
      <c r="I16" s="26" t="str">
        <f t="shared" si="6"/>
        <v>20%</v>
      </c>
      <c r="J16" s="26" t="str">
        <f t="shared" si="6"/>
        <v>20%</v>
      </c>
      <c r="K16" s="24" t="s">
        <v>61</v>
      </c>
      <c r="L16" s="27" t="s">
        <v>62</v>
      </c>
      <c r="M16" s="83" t="s">
        <v>81</v>
      </c>
      <c r="N16" s="27" t="str">
        <f t="shared" si="7"/>
        <v>20%</v>
      </c>
      <c r="O16" s="27" t="str">
        <f t="shared" si="7"/>
        <v>20%</v>
      </c>
      <c r="P16" s="27" t="str">
        <f t="shared" si="7"/>
        <v>20%</v>
      </c>
      <c r="Q16" s="27" t="str">
        <f t="shared" si="7"/>
        <v>20%</v>
      </c>
      <c r="R16" s="27" t="str">
        <f t="shared" si="7"/>
        <v>20%</v>
      </c>
      <c r="S16" s="27" t="str">
        <f t="shared" si="7"/>
        <v>20%</v>
      </c>
      <c r="T16" s="27" t="str">
        <f t="shared" si="7"/>
        <v>20%</v>
      </c>
      <c r="U16" s="83" t="s">
        <v>81</v>
      </c>
      <c r="V16" s="27" t="str">
        <f t="shared" si="7"/>
        <v>20%</v>
      </c>
      <c r="W16" s="27" t="str">
        <f t="shared" si="7"/>
        <v>20%</v>
      </c>
      <c r="X16" s="27" t="str">
        <f t="shared" si="7"/>
        <v>20%</v>
      </c>
      <c r="Y16" s="91" t="s">
        <v>82</v>
      </c>
    </row>
    <row r="17" spans="1:25" s="50" customFormat="1" ht="75" x14ac:dyDescent="0.25">
      <c r="A17" s="46" t="s">
        <v>92</v>
      </c>
      <c r="B17" s="24" t="s">
        <v>85</v>
      </c>
      <c r="C17" s="24" t="s">
        <v>93</v>
      </c>
      <c r="D17" s="24" t="str">
        <f>""</f>
        <v/>
      </c>
      <c r="E17" s="25" t="str">
        <f t="shared" si="8"/>
        <v>$30</v>
      </c>
      <c r="F17" s="25" t="str">
        <f t="shared" si="8"/>
        <v>$30</v>
      </c>
      <c r="G17" s="25" t="str">
        <f t="shared" si="8"/>
        <v>$30</v>
      </c>
      <c r="H17" s="25" t="str">
        <f t="shared" si="8"/>
        <v>$30</v>
      </c>
      <c r="I17" s="26" t="str">
        <f t="shared" si="6"/>
        <v>20%</v>
      </c>
      <c r="J17" s="26" t="str">
        <f t="shared" si="6"/>
        <v>20%</v>
      </c>
      <c r="K17" s="24" t="s">
        <v>61</v>
      </c>
      <c r="L17" s="27" t="s">
        <v>62</v>
      </c>
      <c r="M17" s="83" t="s">
        <v>81</v>
      </c>
      <c r="N17" s="27" t="str">
        <f t="shared" si="7"/>
        <v>20%</v>
      </c>
      <c r="O17" s="27" t="str">
        <f t="shared" si="7"/>
        <v>20%</v>
      </c>
      <c r="P17" s="27" t="str">
        <f t="shared" si="7"/>
        <v>20%</v>
      </c>
      <c r="Q17" s="27" t="str">
        <f t="shared" si="7"/>
        <v>20%</v>
      </c>
      <c r="R17" s="27" t="str">
        <f t="shared" si="7"/>
        <v>20%</v>
      </c>
      <c r="S17" s="27" t="str">
        <f t="shared" si="7"/>
        <v>20%</v>
      </c>
      <c r="T17" s="27" t="str">
        <f t="shared" si="7"/>
        <v>20%</v>
      </c>
      <c r="U17" s="83" t="s">
        <v>81</v>
      </c>
      <c r="V17" s="27" t="str">
        <f t="shared" si="7"/>
        <v>20%</v>
      </c>
      <c r="W17" s="27" t="str">
        <f t="shared" si="7"/>
        <v>20%</v>
      </c>
      <c r="X17" s="27" t="str">
        <f t="shared" si="7"/>
        <v>20%</v>
      </c>
      <c r="Y17" s="91" t="s">
        <v>82</v>
      </c>
    </row>
    <row r="18" spans="1:25" s="50" customFormat="1" ht="75" x14ac:dyDescent="0.25">
      <c r="A18" s="46" t="s">
        <v>94</v>
      </c>
      <c r="B18" s="24" t="s">
        <v>89</v>
      </c>
      <c r="C18" s="24" t="s">
        <v>93</v>
      </c>
      <c r="D18" s="24" t="str">
        <f>""</f>
        <v/>
      </c>
      <c r="E18" s="25" t="str">
        <f>"$40"</f>
        <v>$40</v>
      </c>
      <c r="F18" s="25" t="str">
        <f>"$40"</f>
        <v>$40</v>
      </c>
      <c r="G18" s="25" t="str">
        <f>"$40"</f>
        <v>$40</v>
      </c>
      <c r="H18" s="25" t="str">
        <f>"$40"</f>
        <v>$40</v>
      </c>
      <c r="I18" s="26" t="str">
        <f t="shared" si="6"/>
        <v>20%</v>
      </c>
      <c r="J18" s="26" t="str">
        <f t="shared" si="6"/>
        <v>20%</v>
      </c>
      <c r="K18" s="24" t="s">
        <v>61</v>
      </c>
      <c r="L18" s="27" t="s">
        <v>62</v>
      </c>
      <c r="M18" s="83" t="s">
        <v>81</v>
      </c>
      <c r="N18" s="27" t="str">
        <f t="shared" si="7"/>
        <v>20%</v>
      </c>
      <c r="O18" s="27" t="str">
        <f t="shared" si="7"/>
        <v>20%</v>
      </c>
      <c r="P18" s="27" t="str">
        <f t="shared" si="7"/>
        <v>20%</v>
      </c>
      <c r="Q18" s="27" t="str">
        <f t="shared" si="7"/>
        <v>20%</v>
      </c>
      <c r="R18" s="27" t="str">
        <f t="shared" si="7"/>
        <v>20%</v>
      </c>
      <c r="S18" s="27" t="str">
        <f t="shared" si="7"/>
        <v>20%</v>
      </c>
      <c r="T18" s="27" t="str">
        <f t="shared" si="7"/>
        <v>20%</v>
      </c>
      <c r="U18" s="83" t="s">
        <v>81</v>
      </c>
      <c r="V18" s="27">
        <v>0.2</v>
      </c>
      <c r="W18" s="27" t="str">
        <f>"20%"</f>
        <v>20%</v>
      </c>
      <c r="X18" s="27">
        <v>0.2</v>
      </c>
      <c r="Y18" s="91" t="s">
        <v>82</v>
      </c>
    </row>
    <row r="19" spans="1:25" s="50" customFormat="1" ht="90" x14ac:dyDescent="0.25">
      <c r="A19" s="46" t="s">
        <v>95</v>
      </c>
      <c r="B19" s="92" t="s">
        <v>96</v>
      </c>
      <c r="C19" s="92" t="s">
        <v>97</v>
      </c>
      <c r="D19" s="58" t="s">
        <v>98</v>
      </c>
      <c r="E19" s="27" t="s">
        <v>99</v>
      </c>
      <c r="F19" s="27" t="str">
        <f t="shared" ref="F19:J21" si="9">"10%"</f>
        <v>10%</v>
      </c>
      <c r="G19" s="27" t="str">
        <f t="shared" si="9"/>
        <v>10%</v>
      </c>
      <c r="H19" s="27" t="str">
        <f t="shared" si="9"/>
        <v>10%</v>
      </c>
      <c r="I19" s="27" t="str">
        <f t="shared" si="9"/>
        <v>10%</v>
      </c>
      <c r="J19" s="27" t="str">
        <f t="shared" si="9"/>
        <v>10%</v>
      </c>
      <c r="K19" s="24" t="s">
        <v>61</v>
      </c>
      <c r="L19" s="27" t="s">
        <v>62</v>
      </c>
      <c r="M19" s="83" t="s">
        <v>75</v>
      </c>
      <c r="N19" s="27" t="str">
        <f t="shared" ref="N19:X21" si="10">"10%"</f>
        <v>10%</v>
      </c>
      <c r="O19" s="27" t="str">
        <f t="shared" si="10"/>
        <v>10%</v>
      </c>
      <c r="P19" s="27" t="str">
        <f t="shared" si="10"/>
        <v>10%</v>
      </c>
      <c r="Q19" s="27" t="str">
        <f t="shared" si="10"/>
        <v>10%</v>
      </c>
      <c r="R19" s="27" t="str">
        <f t="shared" si="10"/>
        <v>10%</v>
      </c>
      <c r="S19" s="27" t="str">
        <f t="shared" si="10"/>
        <v>10%</v>
      </c>
      <c r="T19" s="27" t="str">
        <f t="shared" si="10"/>
        <v>10%</v>
      </c>
      <c r="U19" s="83" t="s">
        <v>75</v>
      </c>
      <c r="V19" s="27" t="str">
        <f t="shared" si="10"/>
        <v>10%</v>
      </c>
      <c r="W19" s="27" t="str">
        <f t="shared" si="10"/>
        <v>10%</v>
      </c>
      <c r="X19" s="27" t="str">
        <f t="shared" si="10"/>
        <v>10%</v>
      </c>
      <c r="Y19" s="91" t="s">
        <v>100</v>
      </c>
    </row>
    <row r="20" spans="1:25" s="50" customFormat="1" ht="90" x14ac:dyDescent="0.25">
      <c r="A20" s="46" t="s">
        <v>101</v>
      </c>
      <c r="B20" s="24" t="s">
        <v>102</v>
      </c>
      <c r="C20" s="12" t="s">
        <v>103</v>
      </c>
      <c r="D20" s="58" t="s">
        <v>98</v>
      </c>
      <c r="E20" s="27" t="s">
        <v>99</v>
      </c>
      <c r="F20" s="27" t="str">
        <f t="shared" si="9"/>
        <v>10%</v>
      </c>
      <c r="G20" s="27" t="str">
        <f t="shared" si="9"/>
        <v>10%</v>
      </c>
      <c r="H20" s="27" t="str">
        <f t="shared" si="9"/>
        <v>10%</v>
      </c>
      <c r="I20" s="27" t="str">
        <f t="shared" si="9"/>
        <v>10%</v>
      </c>
      <c r="J20" s="27" t="str">
        <f t="shared" si="9"/>
        <v>10%</v>
      </c>
      <c r="K20" s="24" t="s">
        <v>61</v>
      </c>
      <c r="L20" s="27" t="s">
        <v>62</v>
      </c>
      <c r="M20" s="83" t="s">
        <v>75</v>
      </c>
      <c r="N20" s="27" t="str">
        <f t="shared" si="10"/>
        <v>10%</v>
      </c>
      <c r="O20" s="27" t="str">
        <f t="shared" si="10"/>
        <v>10%</v>
      </c>
      <c r="P20" s="27" t="str">
        <f t="shared" si="10"/>
        <v>10%</v>
      </c>
      <c r="Q20" s="27" t="str">
        <f t="shared" si="10"/>
        <v>10%</v>
      </c>
      <c r="R20" s="27" t="str">
        <f t="shared" si="10"/>
        <v>10%</v>
      </c>
      <c r="S20" s="27" t="str">
        <f t="shared" si="10"/>
        <v>10%</v>
      </c>
      <c r="T20" s="27" t="str">
        <f t="shared" si="10"/>
        <v>10%</v>
      </c>
      <c r="U20" s="83" t="s">
        <v>75</v>
      </c>
      <c r="V20" s="27" t="str">
        <f t="shared" si="10"/>
        <v>10%</v>
      </c>
      <c r="W20" s="27" t="str">
        <f t="shared" si="10"/>
        <v>10%</v>
      </c>
      <c r="X20" s="27" t="str">
        <f t="shared" si="10"/>
        <v>10%</v>
      </c>
      <c r="Y20" s="91" t="s">
        <v>100</v>
      </c>
    </row>
    <row r="21" spans="1:25" s="50" customFormat="1" ht="90" x14ac:dyDescent="0.25">
      <c r="A21" s="46" t="s">
        <v>104</v>
      </c>
      <c r="B21" s="22" t="s">
        <v>105</v>
      </c>
      <c r="C21" s="58" t="s">
        <v>106</v>
      </c>
      <c r="D21" s="58" t="s">
        <v>98</v>
      </c>
      <c r="E21" s="27" t="s">
        <v>99</v>
      </c>
      <c r="F21" s="27" t="str">
        <f t="shared" si="9"/>
        <v>10%</v>
      </c>
      <c r="G21" s="27" t="str">
        <f t="shared" si="9"/>
        <v>10%</v>
      </c>
      <c r="H21" s="27" t="str">
        <f t="shared" si="9"/>
        <v>10%</v>
      </c>
      <c r="I21" s="27" t="str">
        <f t="shared" si="9"/>
        <v>10%</v>
      </c>
      <c r="J21" s="27" t="str">
        <f t="shared" si="9"/>
        <v>10%</v>
      </c>
      <c r="K21" s="24" t="s">
        <v>61</v>
      </c>
      <c r="L21" s="27" t="s">
        <v>62</v>
      </c>
      <c r="M21" s="83" t="s">
        <v>75</v>
      </c>
      <c r="N21" s="27" t="str">
        <f t="shared" si="10"/>
        <v>10%</v>
      </c>
      <c r="O21" s="27" t="str">
        <f t="shared" si="10"/>
        <v>10%</v>
      </c>
      <c r="P21" s="27" t="str">
        <f t="shared" si="10"/>
        <v>10%</v>
      </c>
      <c r="Q21" s="27" t="str">
        <f t="shared" si="10"/>
        <v>10%</v>
      </c>
      <c r="R21" s="27" t="str">
        <f t="shared" si="10"/>
        <v>10%</v>
      </c>
      <c r="S21" s="27" t="str">
        <f t="shared" si="10"/>
        <v>10%</v>
      </c>
      <c r="T21" s="27" t="str">
        <f t="shared" si="10"/>
        <v>10%</v>
      </c>
      <c r="U21" s="83" t="s">
        <v>75</v>
      </c>
      <c r="V21" s="27" t="str">
        <f t="shared" si="10"/>
        <v>10%</v>
      </c>
      <c r="W21" s="27" t="str">
        <f t="shared" si="10"/>
        <v>10%</v>
      </c>
      <c r="X21" s="27" t="str">
        <f t="shared" si="10"/>
        <v>10%</v>
      </c>
      <c r="Y21" s="91" t="s">
        <v>100</v>
      </c>
    </row>
    <row r="22" spans="1:25" s="50" customFormat="1" ht="90" x14ac:dyDescent="0.25">
      <c r="A22" s="46" t="s">
        <v>107</v>
      </c>
      <c r="B22" s="24" t="s">
        <v>106</v>
      </c>
      <c r="C22" s="24" t="s">
        <v>108</v>
      </c>
      <c r="D22" s="58" t="s">
        <v>98</v>
      </c>
      <c r="E22" s="78" t="s">
        <v>109</v>
      </c>
      <c r="F22" s="25" t="s">
        <v>110</v>
      </c>
      <c r="G22" s="25" t="s">
        <v>110</v>
      </c>
      <c r="H22" s="25" t="s">
        <v>110</v>
      </c>
      <c r="I22" s="26" t="str">
        <f>"30%"</f>
        <v>30%</v>
      </c>
      <c r="J22" s="26" t="str">
        <f>"30%"</f>
        <v>30%</v>
      </c>
      <c r="K22" s="24" t="s">
        <v>61</v>
      </c>
      <c r="L22" s="27" t="s">
        <v>62</v>
      </c>
      <c r="M22" s="83" t="s">
        <v>111</v>
      </c>
      <c r="N22" s="26" t="str">
        <f t="shared" ref="N22:X23" si="11">"30%"</f>
        <v>30%</v>
      </c>
      <c r="O22" s="26" t="str">
        <f t="shared" si="11"/>
        <v>30%</v>
      </c>
      <c r="P22" s="26" t="str">
        <f t="shared" si="11"/>
        <v>30%</v>
      </c>
      <c r="Q22" s="26" t="str">
        <f t="shared" si="11"/>
        <v>30%</v>
      </c>
      <c r="R22" s="26" t="str">
        <f t="shared" si="11"/>
        <v>30%</v>
      </c>
      <c r="S22" s="26" t="str">
        <f t="shared" si="11"/>
        <v>30%</v>
      </c>
      <c r="T22" s="26" t="str">
        <f t="shared" si="11"/>
        <v>30%</v>
      </c>
      <c r="U22" s="83" t="s">
        <v>111</v>
      </c>
      <c r="V22" s="26" t="str">
        <f t="shared" si="11"/>
        <v>30%</v>
      </c>
      <c r="W22" s="26" t="str">
        <f t="shared" si="11"/>
        <v>30%</v>
      </c>
      <c r="X22" s="26" t="str">
        <f t="shared" si="11"/>
        <v>30%</v>
      </c>
      <c r="Y22" s="91" t="s">
        <v>100</v>
      </c>
    </row>
    <row r="23" spans="1:25" s="50" customFormat="1" ht="90" x14ac:dyDescent="0.25">
      <c r="A23" s="46" t="s">
        <v>112</v>
      </c>
      <c r="B23" s="24" t="s">
        <v>106</v>
      </c>
      <c r="C23" s="24" t="s">
        <v>108</v>
      </c>
      <c r="D23" s="58" t="s">
        <v>98</v>
      </c>
      <c r="E23" s="78" t="s">
        <v>109</v>
      </c>
      <c r="F23" s="25" t="s">
        <v>110</v>
      </c>
      <c r="G23" s="25" t="s">
        <v>110</v>
      </c>
      <c r="H23" s="25" t="s">
        <v>110</v>
      </c>
      <c r="I23" s="26" t="str">
        <f>"30%"</f>
        <v>30%</v>
      </c>
      <c r="J23" s="26" t="str">
        <f>"30%"</f>
        <v>30%</v>
      </c>
      <c r="K23" s="24" t="s">
        <v>61</v>
      </c>
      <c r="L23" s="27" t="s">
        <v>62</v>
      </c>
      <c r="M23" s="83" t="s">
        <v>111</v>
      </c>
      <c r="N23" s="26" t="str">
        <f t="shared" si="11"/>
        <v>30%</v>
      </c>
      <c r="O23" s="26" t="str">
        <f t="shared" si="11"/>
        <v>30%</v>
      </c>
      <c r="P23" s="26" t="str">
        <f t="shared" si="11"/>
        <v>30%</v>
      </c>
      <c r="Q23" s="26" t="str">
        <f t="shared" si="11"/>
        <v>30%</v>
      </c>
      <c r="R23" s="26" t="str">
        <f t="shared" si="11"/>
        <v>30%</v>
      </c>
      <c r="S23" s="26" t="str">
        <f t="shared" si="11"/>
        <v>30%</v>
      </c>
      <c r="T23" s="26" t="str">
        <f t="shared" si="11"/>
        <v>30%</v>
      </c>
      <c r="U23" s="83" t="s">
        <v>111</v>
      </c>
      <c r="V23" s="26" t="str">
        <f t="shared" si="11"/>
        <v>30%</v>
      </c>
      <c r="W23" s="26" t="str">
        <f t="shared" si="11"/>
        <v>30%</v>
      </c>
      <c r="X23" s="26" t="str">
        <f t="shared" si="11"/>
        <v>30%</v>
      </c>
      <c r="Y23" s="91" t="s">
        <v>100</v>
      </c>
    </row>
    <row r="24" spans="1:25" s="50" customFormat="1" ht="60" x14ac:dyDescent="0.25">
      <c r="A24" s="45" t="s">
        <v>113</v>
      </c>
      <c r="B24" s="23" t="s">
        <v>59</v>
      </c>
      <c r="C24" s="24" t="s">
        <v>60</v>
      </c>
      <c r="D24" s="24" t="str">
        <f>""</f>
        <v/>
      </c>
      <c r="E24" s="25" t="str">
        <f>"$0"</f>
        <v>$0</v>
      </c>
      <c r="F24" s="25" t="str">
        <f>"$0"</f>
        <v>$0</v>
      </c>
      <c r="G24" s="25" t="str">
        <f>"$0"</f>
        <v>$0</v>
      </c>
      <c r="H24" s="25" t="str">
        <f>"$0"</f>
        <v>$0</v>
      </c>
      <c r="I24" s="26" t="str">
        <f t="shared" ref="I24:J28" si="12">"0%"</f>
        <v>0%</v>
      </c>
      <c r="J24" s="26" t="str">
        <f t="shared" si="12"/>
        <v>0%</v>
      </c>
      <c r="K24" s="24" t="s">
        <v>61</v>
      </c>
      <c r="L24" s="27" t="s">
        <v>62</v>
      </c>
      <c r="M24" s="83" t="s">
        <v>63</v>
      </c>
      <c r="N24" s="27" t="str">
        <f t="shared" ref="N24:X28" si="13">"0%"</f>
        <v>0%</v>
      </c>
      <c r="O24" s="27" t="str">
        <f t="shared" si="13"/>
        <v>0%</v>
      </c>
      <c r="P24" s="27" t="str">
        <f t="shared" si="13"/>
        <v>0%</v>
      </c>
      <c r="Q24" s="27" t="str">
        <f t="shared" si="13"/>
        <v>0%</v>
      </c>
      <c r="R24" s="27" t="str">
        <f t="shared" si="13"/>
        <v>0%</v>
      </c>
      <c r="S24" s="27" t="str">
        <f t="shared" si="13"/>
        <v>0%</v>
      </c>
      <c r="T24" s="27" t="str">
        <f t="shared" si="13"/>
        <v>0%</v>
      </c>
      <c r="U24" s="83" t="s">
        <v>63</v>
      </c>
      <c r="V24" s="27" t="str">
        <f t="shared" si="13"/>
        <v>0%</v>
      </c>
      <c r="W24" s="27" t="str">
        <f t="shared" si="13"/>
        <v>0%</v>
      </c>
      <c r="X24" s="27" t="str">
        <f t="shared" si="13"/>
        <v>0%</v>
      </c>
      <c r="Y24" s="91" t="s">
        <v>64</v>
      </c>
    </row>
    <row r="25" spans="1:25" s="50" customFormat="1" ht="60" x14ac:dyDescent="0.25">
      <c r="A25" s="45" t="s">
        <v>114</v>
      </c>
      <c r="B25" s="23" t="s">
        <v>59</v>
      </c>
      <c r="C25" s="24" t="s">
        <v>60</v>
      </c>
      <c r="D25" s="24" t="str">
        <f>""</f>
        <v/>
      </c>
      <c r="E25" s="25" t="str">
        <f>"$30"</f>
        <v>$30</v>
      </c>
      <c r="F25" s="25" t="str">
        <f>"$30"</f>
        <v>$30</v>
      </c>
      <c r="G25" s="25" t="str">
        <f>"$30"</f>
        <v>$30</v>
      </c>
      <c r="H25" s="25" t="str">
        <f>"$30"</f>
        <v>$30</v>
      </c>
      <c r="I25" s="26" t="str">
        <f t="shared" si="12"/>
        <v>0%</v>
      </c>
      <c r="J25" s="26" t="str">
        <f t="shared" si="12"/>
        <v>0%</v>
      </c>
      <c r="K25" s="24" t="s">
        <v>61</v>
      </c>
      <c r="L25" s="27" t="s">
        <v>62</v>
      </c>
      <c r="M25" s="83" t="s">
        <v>63</v>
      </c>
      <c r="N25" s="27" t="str">
        <f t="shared" si="13"/>
        <v>0%</v>
      </c>
      <c r="O25" s="27" t="str">
        <f t="shared" si="13"/>
        <v>0%</v>
      </c>
      <c r="P25" s="27" t="str">
        <f t="shared" si="13"/>
        <v>0%</v>
      </c>
      <c r="Q25" s="27" t="str">
        <f t="shared" si="13"/>
        <v>0%</v>
      </c>
      <c r="R25" s="27" t="str">
        <f t="shared" si="13"/>
        <v>0%</v>
      </c>
      <c r="S25" s="27" t="str">
        <f t="shared" si="13"/>
        <v>0%</v>
      </c>
      <c r="T25" s="27" t="str">
        <f t="shared" si="13"/>
        <v>0%</v>
      </c>
      <c r="U25" s="83" t="s">
        <v>63</v>
      </c>
      <c r="V25" s="27" t="str">
        <f t="shared" si="13"/>
        <v>0%</v>
      </c>
      <c r="W25" s="27" t="str">
        <f t="shared" si="13"/>
        <v>0%</v>
      </c>
      <c r="X25" s="27" t="str">
        <f t="shared" si="13"/>
        <v>0%</v>
      </c>
      <c r="Y25" s="91" t="s">
        <v>64</v>
      </c>
    </row>
    <row r="26" spans="1:25" s="50" customFormat="1" ht="60" x14ac:dyDescent="0.25">
      <c r="A26" s="45" t="s">
        <v>115</v>
      </c>
      <c r="B26" s="58" t="s">
        <v>67</v>
      </c>
      <c r="C26" s="24" t="s">
        <v>60</v>
      </c>
      <c r="D26" s="24" t="str">
        <f>""</f>
        <v/>
      </c>
      <c r="E26" s="25" t="str">
        <f>"$0"</f>
        <v>$0</v>
      </c>
      <c r="F26" s="25" t="str">
        <f>"$0"</f>
        <v>$0</v>
      </c>
      <c r="G26" s="25" t="str">
        <f>"$0"</f>
        <v>$0</v>
      </c>
      <c r="H26" s="25" t="str">
        <f>"$0"</f>
        <v>$0</v>
      </c>
      <c r="I26" s="26" t="str">
        <f t="shared" si="12"/>
        <v>0%</v>
      </c>
      <c r="J26" s="26" t="str">
        <f t="shared" si="12"/>
        <v>0%</v>
      </c>
      <c r="K26" s="24" t="s">
        <v>61</v>
      </c>
      <c r="L26" s="27" t="s">
        <v>62</v>
      </c>
      <c r="M26" s="83" t="s">
        <v>63</v>
      </c>
      <c r="N26" s="27" t="str">
        <f t="shared" si="13"/>
        <v>0%</v>
      </c>
      <c r="O26" s="27" t="str">
        <f t="shared" si="13"/>
        <v>0%</v>
      </c>
      <c r="P26" s="27" t="str">
        <f t="shared" si="13"/>
        <v>0%</v>
      </c>
      <c r="Q26" s="27" t="str">
        <f t="shared" si="13"/>
        <v>0%</v>
      </c>
      <c r="R26" s="27" t="str">
        <f t="shared" si="13"/>
        <v>0%</v>
      </c>
      <c r="S26" s="27" t="str">
        <f t="shared" si="13"/>
        <v>0%</v>
      </c>
      <c r="T26" s="27" t="str">
        <f t="shared" si="13"/>
        <v>0%</v>
      </c>
      <c r="U26" s="83" t="s">
        <v>63</v>
      </c>
      <c r="V26" s="27" t="str">
        <f t="shared" si="13"/>
        <v>0%</v>
      </c>
      <c r="W26" s="27" t="str">
        <f t="shared" si="13"/>
        <v>0%</v>
      </c>
      <c r="X26" s="27" t="str">
        <f t="shared" si="13"/>
        <v>0%</v>
      </c>
      <c r="Y26" s="91" t="s">
        <v>64</v>
      </c>
    </row>
    <row r="27" spans="1:25" s="50" customFormat="1" ht="60" x14ac:dyDescent="0.25">
      <c r="A27" s="45" t="s">
        <v>116</v>
      </c>
      <c r="B27" s="58" t="s">
        <v>67</v>
      </c>
      <c r="C27" s="24" t="s">
        <v>60</v>
      </c>
      <c r="D27" s="24" t="str">
        <f>""</f>
        <v/>
      </c>
      <c r="E27" s="25" t="str">
        <f>"$10"</f>
        <v>$10</v>
      </c>
      <c r="F27" s="25" t="str">
        <f>"$10"</f>
        <v>$10</v>
      </c>
      <c r="G27" s="25" t="str">
        <f>"$10"</f>
        <v>$10</v>
      </c>
      <c r="H27" s="25" t="str">
        <f>"$10"</f>
        <v>$10</v>
      </c>
      <c r="I27" s="26" t="str">
        <f t="shared" si="12"/>
        <v>0%</v>
      </c>
      <c r="J27" s="26" t="str">
        <f t="shared" si="12"/>
        <v>0%</v>
      </c>
      <c r="K27" s="24" t="s">
        <v>61</v>
      </c>
      <c r="L27" s="27" t="s">
        <v>62</v>
      </c>
      <c r="M27" s="83" t="s">
        <v>63</v>
      </c>
      <c r="N27" s="27" t="str">
        <f t="shared" si="13"/>
        <v>0%</v>
      </c>
      <c r="O27" s="27" t="str">
        <f t="shared" si="13"/>
        <v>0%</v>
      </c>
      <c r="P27" s="27" t="str">
        <f t="shared" si="13"/>
        <v>0%</v>
      </c>
      <c r="Q27" s="27" t="str">
        <f t="shared" si="13"/>
        <v>0%</v>
      </c>
      <c r="R27" s="27" t="str">
        <f t="shared" si="13"/>
        <v>0%</v>
      </c>
      <c r="S27" s="27" t="str">
        <f t="shared" si="13"/>
        <v>0%</v>
      </c>
      <c r="T27" s="27" t="str">
        <f t="shared" si="13"/>
        <v>0%</v>
      </c>
      <c r="U27" s="83" t="s">
        <v>63</v>
      </c>
      <c r="V27" s="27" t="str">
        <f t="shared" si="13"/>
        <v>0%</v>
      </c>
      <c r="W27" s="27" t="str">
        <f t="shared" si="13"/>
        <v>0%</v>
      </c>
      <c r="X27" s="27" t="str">
        <f t="shared" si="13"/>
        <v>0%</v>
      </c>
      <c r="Y27" s="91" t="s">
        <v>64</v>
      </c>
    </row>
    <row r="28" spans="1:25" s="50" customFormat="1" ht="60" x14ac:dyDescent="0.25">
      <c r="A28" s="45" t="s">
        <v>117</v>
      </c>
      <c r="B28" s="58" t="s">
        <v>71</v>
      </c>
      <c r="C28" s="24" t="s">
        <v>60</v>
      </c>
      <c r="D28" s="24" t="str">
        <f>""</f>
        <v/>
      </c>
      <c r="E28" s="25" t="str">
        <f>"$30"</f>
        <v>$30</v>
      </c>
      <c r="F28" s="25" t="str">
        <f>"$30"</f>
        <v>$30</v>
      </c>
      <c r="G28" s="25" t="str">
        <f>"$30"</f>
        <v>$30</v>
      </c>
      <c r="H28" s="25" t="str">
        <f>"$30"</f>
        <v>$30</v>
      </c>
      <c r="I28" s="26" t="str">
        <f t="shared" si="12"/>
        <v>0%</v>
      </c>
      <c r="J28" s="26" t="str">
        <f t="shared" si="12"/>
        <v>0%</v>
      </c>
      <c r="K28" s="24" t="s">
        <v>61</v>
      </c>
      <c r="L28" s="27" t="s">
        <v>62</v>
      </c>
      <c r="M28" s="83" t="s">
        <v>63</v>
      </c>
      <c r="N28" s="27" t="str">
        <f t="shared" si="13"/>
        <v>0%</v>
      </c>
      <c r="O28" s="27" t="str">
        <f t="shared" si="13"/>
        <v>0%</v>
      </c>
      <c r="P28" s="27" t="str">
        <f t="shared" si="13"/>
        <v>0%</v>
      </c>
      <c r="Q28" s="27" t="str">
        <f t="shared" si="13"/>
        <v>0%</v>
      </c>
      <c r="R28" s="27" t="str">
        <f t="shared" si="13"/>
        <v>0%</v>
      </c>
      <c r="S28" s="27" t="str">
        <f t="shared" si="13"/>
        <v>0%</v>
      </c>
      <c r="T28" s="27" t="str">
        <f t="shared" si="13"/>
        <v>0%</v>
      </c>
      <c r="U28" s="83" t="s">
        <v>63</v>
      </c>
      <c r="V28" s="27" t="str">
        <f t="shared" si="13"/>
        <v>0%</v>
      </c>
      <c r="W28" s="27" t="str">
        <f t="shared" si="13"/>
        <v>0%</v>
      </c>
      <c r="X28" s="27" t="str">
        <f t="shared" si="13"/>
        <v>0%</v>
      </c>
      <c r="Y28" s="91" t="s">
        <v>64</v>
      </c>
    </row>
    <row r="29" spans="1:25" s="50" customFormat="1" ht="75" x14ac:dyDescent="0.25">
      <c r="A29" s="46" t="s">
        <v>118</v>
      </c>
      <c r="B29" s="24" t="s">
        <v>67</v>
      </c>
      <c r="C29" s="24" t="s">
        <v>60</v>
      </c>
      <c r="D29" s="24" t="str">
        <f>""</f>
        <v/>
      </c>
      <c r="E29" s="25" t="str">
        <f>"$10"</f>
        <v>$10</v>
      </c>
      <c r="F29" s="25" t="str">
        <f>"$10"</f>
        <v>$10</v>
      </c>
      <c r="G29" s="25" t="str">
        <f>"$10"</f>
        <v>$10</v>
      </c>
      <c r="H29" s="25" t="str">
        <f>"$10"</f>
        <v>$10</v>
      </c>
      <c r="I29" s="26" t="str">
        <f t="shared" ref="I29:J31" si="14">"10%"</f>
        <v>10%</v>
      </c>
      <c r="J29" s="26" t="str">
        <f t="shared" si="14"/>
        <v>10%</v>
      </c>
      <c r="K29" s="24" t="s">
        <v>61</v>
      </c>
      <c r="L29" s="27" t="s">
        <v>62</v>
      </c>
      <c r="M29" s="83" t="s">
        <v>75</v>
      </c>
      <c r="N29" s="27" t="str">
        <f t="shared" ref="N29:X31" si="15">"10%"</f>
        <v>10%</v>
      </c>
      <c r="O29" s="27" t="str">
        <f t="shared" si="15"/>
        <v>10%</v>
      </c>
      <c r="P29" s="27" t="str">
        <f t="shared" si="15"/>
        <v>10%</v>
      </c>
      <c r="Q29" s="27" t="str">
        <f t="shared" si="15"/>
        <v>10%</v>
      </c>
      <c r="R29" s="27" t="str">
        <f t="shared" si="15"/>
        <v>10%</v>
      </c>
      <c r="S29" s="27" t="str">
        <f t="shared" si="15"/>
        <v>10%</v>
      </c>
      <c r="T29" s="27" t="str">
        <f t="shared" si="15"/>
        <v>10%</v>
      </c>
      <c r="U29" s="83" t="s">
        <v>75</v>
      </c>
      <c r="V29" s="27" t="str">
        <f t="shared" si="15"/>
        <v>10%</v>
      </c>
      <c r="W29" s="27" t="str">
        <f t="shared" si="15"/>
        <v>10%</v>
      </c>
      <c r="X29" s="27" t="str">
        <f t="shared" si="15"/>
        <v>10%</v>
      </c>
      <c r="Y29" s="91" t="s">
        <v>76</v>
      </c>
    </row>
    <row r="30" spans="1:25" s="50" customFormat="1" ht="75" x14ac:dyDescent="0.25">
      <c r="A30" s="46" t="s">
        <v>119</v>
      </c>
      <c r="B30" s="24" t="s">
        <v>78</v>
      </c>
      <c r="C30" s="24" t="s">
        <v>60</v>
      </c>
      <c r="D30" s="24" t="str">
        <f>""</f>
        <v/>
      </c>
      <c r="E30" s="25" t="s">
        <v>120</v>
      </c>
      <c r="F30" s="25" t="str">
        <f>"$10"</f>
        <v>$10</v>
      </c>
      <c r="G30" s="25" t="str">
        <f>"$10"</f>
        <v>$10</v>
      </c>
      <c r="H30" s="25" t="str">
        <f>"$10"</f>
        <v>$10</v>
      </c>
      <c r="I30" s="26" t="str">
        <f t="shared" si="14"/>
        <v>10%</v>
      </c>
      <c r="J30" s="26" t="str">
        <f t="shared" si="14"/>
        <v>10%</v>
      </c>
      <c r="K30" s="24" t="s">
        <v>61</v>
      </c>
      <c r="L30" s="27" t="s">
        <v>62</v>
      </c>
      <c r="M30" s="83" t="s">
        <v>75</v>
      </c>
      <c r="N30" s="27" t="str">
        <f t="shared" si="15"/>
        <v>10%</v>
      </c>
      <c r="O30" s="27" t="str">
        <f t="shared" si="15"/>
        <v>10%</v>
      </c>
      <c r="P30" s="27" t="str">
        <f t="shared" si="15"/>
        <v>10%</v>
      </c>
      <c r="Q30" s="27" t="str">
        <f t="shared" si="15"/>
        <v>10%</v>
      </c>
      <c r="R30" s="27" t="str">
        <f t="shared" si="15"/>
        <v>10%</v>
      </c>
      <c r="S30" s="27" t="str">
        <f t="shared" si="15"/>
        <v>10%</v>
      </c>
      <c r="T30" s="27" t="str">
        <f t="shared" si="15"/>
        <v>10%</v>
      </c>
      <c r="U30" s="83" t="s">
        <v>75</v>
      </c>
      <c r="V30" s="27" t="str">
        <f t="shared" si="15"/>
        <v>10%</v>
      </c>
      <c r="W30" s="27" t="str">
        <f t="shared" si="15"/>
        <v>10%</v>
      </c>
      <c r="X30" s="27" t="str">
        <f t="shared" si="15"/>
        <v>10%</v>
      </c>
      <c r="Y30" s="91" t="s">
        <v>76</v>
      </c>
    </row>
    <row r="31" spans="1:25" s="50" customFormat="1" ht="75" x14ac:dyDescent="0.25">
      <c r="A31" s="46" t="s">
        <v>121</v>
      </c>
      <c r="B31" s="24" t="s">
        <v>71</v>
      </c>
      <c r="C31" s="24" t="s">
        <v>60</v>
      </c>
      <c r="D31" s="24" t="str">
        <f>""</f>
        <v/>
      </c>
      <c r="E31" s="25" t="str">
        <f>"$20"</f>
        <v>$20</v>
      </c>
      <c r="F31" s="25" t="str">
        <f>"$20"</f>
        <v>$20</v>
      </c>
      <c r="G31" s="25" t="str">
        <f>"$20"</f>
        <v>$20</v>
      </c>
      <c r="H31" s="25" t="str">
        <f>"$20"</f>
        <v>$20</v>
      </c>
      <c r="I31" s="26" t="str">
        <f t="shared" si="14"/>
        <v>10%</v>
      </c>
      <c r="J31" s="26" t="str">
        <f t="shared" si="14"/>
        <v>10%</v>
      </c>
      <c r="K31" s="24" t="s">
        <v>61</v>
      </c>
      <c r="L31" s="27" t="s">
        <v>62</v>
      </c>
      <c r="M31" s="83" t="s">
        <v>75</v>
      </c>
      <c r="N31" s="27" t="str">
        <f t="shared" si="15"/>
        <v>10%</v>
      </c>
      <c r="O31" s="27" t="str">
        <f t="shared" si="15"/>
        <v>10%</v>
      </c>
      <c r="P31" s="27" t="str">
        <f t="shared" si="15"/>
        <v>10%</v>
      </c>
      <c r="Q31" s="27" t="str">
        <f t="shared" si="15"/>
        <v>10%</v>
      </c>
      <c r="R31" s="27" t="str">
        <f t="shared" si="15"/>
        <v>10%</v>
      </c>
      <c r="S31" s="27" t="str">
        <f t="shared" si="15"/>
        <v>10%</v>
      </c>
      <c r="T31" s="27" t="str">
        <f t="shared" si="15"/>
        <v>10%</v>
      </c>
      <c r="U31" s="83" t="s">
        <v>75</v>
      </c>
      <c r="V31" s="27" t="str">
        <f t="shared" si="15"/>
        <v>10%</v>
      </c>
      <c r="W31" s="27" t="str">
        <f t="shared" si="15"/>
        <v>10%</v>
      </c>
      <c r="X31" s="27" t="str">
        <f t="shared" si="15"/>
        <v>10%</v>
      </c>
      <c r="Y31" s="91" t="s">
        <v>76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Z31"/>
  <sheetViews>
    <sheetView workbookViewId="0"/>
  </sheetViews>
  <sheetFormatPr defaultColWidth="9.140625" defaultRowHeight="15" x14ac:dyDescent="0.25"/>
  <cols>
    <col min="1" max="1" width="32.5703125" style="65" customWidth="1"/>
    <col min="2" max="3" width="16.28515625" style="65" bestFit="1" customWidth="1"/>
    <col min="4" max="4" width="12" style="65" bestFit="1" customWidth="1"/>
    <col min="5" max="5" width="20.140625" style="65" bestFit="1" customWidth="1"/>
    <col min="6" max="8" width="4.7109375" style="65" bestFit="1" customWidth="1"/>
    <col min="9" max="10" width="4.5703125" style="65" bestFit="1" customWidth="1"/>
    <col min="11" max="11" width="11.85546875" style="65" bestFit="1" customWidth="1"/>
    <col min="12" max="12" width="15.5703125" style="65" bestFit="1" customWidth="1"/>
    <col min="13" max="13" width="11.28515625" style="65" bestFit="1" customWidth="1"/>
    <col min="14" max="20" width="4.5703125" style="65" bestFit="1" customWidth="1"/>
    <col min="21" max="21" width="11.28515625" style="80" bestFit="1" customWidth="1"/>
    <col min="22" max="24" width="4.5703125" style="65" bestFit="1" customWidth="1"/>
    <col min="25" max="25" width="17.140625" style="89" customWidth="1"/>
    <col min="26" max="26" width="13.85546875" style="65" customWidth="1"/>
    <col min="27" max="16384" width="9.140625" style="65"/>
  </cols>
  <sheetData>
    <row r="1" spans="1:25" s="50" customFormat="1" ht="15.75" x14ac:dyDescent="0.25">
      <c r="A1" s="57" t="s">
        <v>6</v>
      </c>
      <c r="B1" s="22" t="str">
        <f>""</f>
        <v/>
      </c>
      <c r="C1" s="22" t="str">
        <f>""</f>
        <v/>
      </c>
      <c r="D1" s="22" t="str">
        <f>""</f>
        <v/>
      </c>
      <c r="E1" s="22" t="str">
        <f>""</f>
        <v/>
      </c>
      <c r="F1" s="22" t="str">
        <f>""</f>
        <v/>
      </c>
      <c r="G1" s="22" t="str">
        <f>""</f>
        <v/>
      </c>
      <c r="H1" s="22" t="str">
        <f>""</f>
        <v/>
      </c>
      <c r="I1" s="22" t="str">
        <f>""</f>
        <v/>
      </c>
      <c r="J1" s="22" t="str">
        <f>""</f>
        <v/>
      </c>
      <c r="K1" s="22" t="str">
        <f>""</f>
        <v/>
      </c>
      <c r="L1" s="22" t="str">
        <f>""</f>
        <v/>
      </c>
      <c r="M1" s="22" t="str">
        <f>""</f>
        <v/>
      </c>
      <c r="N1" s="22" t="str">
        <f>""</f>
        <v/>
      </c>
      <c r="O1" s="22" t="str">
        <f>""</f>
        <v/>
      </c>
      <c r="P1" s="22" t="str">
        <f>""</f>
        <v/>
      </c>
      <c r="Q1" s="22" t="str">
        <f>""</f>
        <v/>
      </c>
      <c r="R1" s="22" t="str">
        <f>""</f>
        <v/>
      </c>
      <c r="S1" s="22" t="str">
        <f>""</f>
        <v/>
      </c>
      <c r="T1" s="22" t="str">
        <f>""</f>
        <v/>
      </c>
      <c r="U1" s="79" t="str">
        <f>""</f>
        <v/>
      </c>
      <c r="V1" s="22" t="str">
        <f>""</f>
        <v/>
      </c>
      <c r="W1" s="22" t="str">
        <f>""</f>
        <v/>
      </c>
      <c r="X1" s="22" t="str">
        <f>""</f>
        <v/>
      </c>
      <c r="Y1" s="90" t="str">
        <f>""</f>
        <v/>
      </c>
    </row>
    <row r="2" spans="1:25" s="50" customFormat="1" ht="60" x14ac:dyDescent="0.25">
      <c r="A2" s="45" t="s">
        <v>58</v>
      </c>
      <c r="B2" s="23" t="s">
        <v>59</v>
      </c>
      <c r="C2" s="24" t="s">
        <v>60</v>
      </c>
      <c r="D2" s="24" t="str">
        <f>""</f>
        <v/>
      </c>
      <c r="E2" s="25" t="str">
        <f>"$10"</f>
        <v>$10</v>
      </c>
      <c r="F2" s="25" t="str">
        <f>"$10"</f>
        <v>$10</v>
      </c>
      <c r="G2" s="25" t="str">
        <f>"$10"</f>
        <v>$10</v>
      </c>
      <c r="H2" s="25" t="str">
        <f>"$10"</f>
        <v>$10</v>
      </c>
      <c r="I2" s="26" t="str">
        <f t="shared" ref="I2:J7" si="0">"0%"</f>
        <v>0%</v>
      </c>
      <c r="J2" s="26" t="str">
        <f t="shared" si="0"/>
        <v>0%</v>
      </c>
      <c r="K2" s="24" t="s">
        <v>61</v>
      </c>
      <c r="L2" s="27" t="s">
        <v>62</v>
      </c>
      <c r="M2" s="83" t="s">
        <v>63</v>
      </c>
      <c r="N2" s="27" t="str">
        <f t="shared" ref="N2:X7" si="1">"0%"</f>
        <v>0%</v>
      </c>
      <c r="O2" s="27" t="str">
        <f t="shared" si="1"/>
        <v>0%</v>
      </c>
      <c r="P2" s="27" t="str">
        <f t="shared" si="1"/>
        <v>0%</v>
      </c>
      <c r="Q2" s="27" t="str">
        <f t="shared" si="1"/>
        <v>0%</v>
      </c>
      <c r="R2" s="27" t="str">
        <f t="shared" si="1"/>
        <v>0%</v>
      </c>
      <c r="S2" s="27" t="str">
        <f t="shared" si="1"/>
        <v>0%</v>
      </c>
      <c r="T2" s="27" t="str">
        <f t="shared" si="1"/>
        <v>0%</v>
      </c>
      <c r="U2" s="83" t="s">
        <v>63</v>
      </c>
      <c r="V2" s="27" t="str">
        <f t="shared" si="1"/>
        <v>0%</v>
      </c>
      <c r="W2" s="27" t="str">
        <f t="shared" si="1"/>
        <v>0%</v>
      </c>
      <c r="X2" s="27" t="str">
        <f t="shared" si="1"/>
        <v>0%</v>
      </c>
      <c r="Y2" s="91" t="s">
        <v>64</v>
      </c>
    </row>
    <row r="3" spans="1:25" s="50" customFormat="1" ht="60" x14ac:dyDescent="0.25">
      <c r="A3" s="45" t="s">
        <v>65</v>
      </c>
      <c r="B3" s="23" t="s">
        <v>59</v>
      </c>
      <c r="C3" s="24" t="s">
        <v>60</v>
      </c>
      <c r="D3" s="24" t="str">
        <f>""</f>
        <v/>
      </c>
      <c r="E3" s="25" t="str">
        <f t="shared" ref="E3:H6" si="2">"$20"</f>
        <v>$20</v>
      </c>
      <c r="F3" s="25" t="str">
        <f t="shared" si="2"/>
        <v>$20</v>
      </c>
      <c r="G3" s="25" t="str">
        <f t="shared" si="2"/>
        <v>$20</v>
      </c>
      <c r="H3" s="25" t="str">
        <f t="shared" si="2"/>
        <v>$20</v>
      </c>
      <c r="I3" s="26" t="str">
        <f t="shared" si="0"/>
        <v>0%</v>
      </c>
      <c r="J3" s="26" t="str">
        <f t="shared" si="0"/>
        <v>0%</v>
      </c>
      <c r="K3" s="24" t="s">
        <v>61</v>
      </c>
      <c r="L3" s="27" t="s">
        <v>62</v>
      </c>
      <c r="M3" s="83" t="s">
        <v>63</v>
      </c>
      <c r="N3" s="27" t="str">
        <f t="shared" si="1"/>
        <v>0%</v>
      </c>
      <c r="O3" s="27" t="str">
        <f t="shared" si="1"/>
        <v>0%</v>
      </c>
      <c r="P3" s="27" t="str">
        <f t="shared" si="1"/>
        <v>0%</v>
      </c>
      <c r="Q3" s="27" t="str">
        <f t="shared" si="1"/>
        <v>0%</v>
      </c>
      <c r="R3" s="27" t="str">
        <f t="shared" si="1"/>
        <v>0%</v>
      </c>
      <c r="S3" s="27" t="str">
        <f t="shared" si="1"/>
        <v>0%</v>
      </c>
      <c r="T3" s="27" t="str">
        <f t="shared" si="1"/>
        <v>0%</v>
      </c>
      <c r="U3" s="83" t="s">
        <v>63</v>
      </c>
      <c r="V3" s="27" t="str">
        <f t="shared" si="1"/>
        <v>0%</v>
      </c>
      <c r="W3" s="27" t="str">
        <f t="shared" si="1"/>
        <v>0%</v>
      </c>
      <c r="X3" s="27" t="str">
        <f t="shared" si="1"/>
        <v>0%</v>
      </c>
      <c r="Y3" s="91" t="s">
        <v>64</v>
      </c>
    </row>
    <row r="4" spans="1:25" s="50" customFormat="1" ht="60" x14ac:dyDescent="0.25">
      <c r="A4" s="45" t="s">
        <v>66</v>
      </c>
      <c r="B4" s="83" t="s">
        <v>67</v>
      </c>
      <c r="C4" s="24" t="s">
        <v>60</v>
      </c>
      <c r="D4" s="24" t="str">
        <f>""</f>
        <v/>
      </c>
      <c r="E4" s="25" t="str">
        <f t="shared" si="2"/>
        <v>$20</v>
      </c>
      <c r="F4" s="25" t="str">
        <f t="shared" si="2"/>
        <v>$20</v>
      </c>
      <c r="G4" s="25" t="str">
        <f t="shared" si="2"/>
        <v>$20</v>
      </c>
      <c r="H4" s="25" t="str">
        <f t="shared" si="2"/>
        <v>$20</v>
      </c>
      <c r="I4" s="26" t="str">
        <f t="shared" si="0"/>
        <v>0%</v>
      </c>
      <c r="J4" s="26" t="str">
        <f t="shared" si="0"/>
        <v>0%</v>
      </c>
      <c r="K4" s="24" t="s">
        <v>61</v>
      </c>
      <c r="L4" s="27" t="s">
        <v>62</v>
      </c>
      <c r="M4" s="83" t="s">
        <v>63</v>
      </c>
      <c r="N4" s="27" t="str">
        <f t="shared" si="1"/>
        <v>0%</v>
      </c>
      <c r="O4" s="27" t="str">
        <f t="shared" si="1"/>
        <v>0%</v>
      </c>
      <c r="P4" s="27" t="str">
        <f t="shared" si="1"/>
        <v>0%</v>
      </c>
      <c r="Q4" s="27" t="str">
        <f t="shared" si="1"/>
        <v>0%</v>
      </c>
      <c r="R4" s="27" t="str">
        <f t="shared" si="1"/>
        <v>0%</v>
      </c>
      <c r="S4" s="27" t="str">
        <f t="shared" si="1"/>
        <v>0%</v>
      </c>
      <c r="T4" s="27" t="str">
        <f t="shared" si="1"/>
        <v>0%</v>
      </c>
      <c r="U4" s="83" t="s">
        <v>63</v>
      </c>
      <c r="V4" s="27" t="str">
        <f t="shared" si="1"/>
        <v>0%</v>
      </c>
      <c r="W4" s="27" t="str">
        <f t="shared" si="1"/>
        <v>0%</v>
      </c>
      <c r="X4" s="27" t="str">
        <f t="shared" si="1"/>
        <v>0%</v>
      </c>
      <c r="Y4" s="91" t="s">
        <v>64</v>
      </c>
    </row>
    <row r="5" spans="1:25" s="50" customFormat="1" ht="60" x14ac:dyDescent="0.25">
      <c r="A5" s="45" t="s">
        <v>68</v>
      </c>
      <c r="B5" s="58" t="s">
        <v>69</v>
      </c>
      <c r="C5" s="24" t="s">
        <v>60</v>
      </c>
      <c r="D5" s="24" t="str">
        <f>""</f>
        <v/>
      </c>
      <c r="E5" s="25" t="str">
        <f t="shared" si="2"/>
        <v>$20</v>
      </c>
      <c r="F5" s="25" t="str">
        <f t="shared" si="2"/>
        <v>$20</v>
      </c>
      <c r="G5" s="25" t="str">
        <f t="shared" si="2"/>
        <v>$20</v>
      </c>
      <c r="H5" s="25" t="str">
        <f t="shared" si="2"/>
        <v>$20</v>
      </c>
      <c r="I5" s="26" t="str">
        <f t="shared" si="0"/>
        <v>0%</v>
      </c>
      <c r="J5" s="26" t="str">
        <f t="shared" si="0"/>
        <v>0%</v>
      </c>
      <c r="K5" s="24" t="s">
        <v>61</v>
      </c>
      <c r="L5" s="27" t="s">
        <v>62</v>
      </c>
      <c r="M5" s="83" t="s">
        <v>63</v>
      </c>
      <c r="N5" s="27" t="str">
        <f t="shared" si="1"/>
        <v>0%</v>
      </c>
      <c r="O5" s="27" t="str">
        <f t="shared" si="1"/>
        <v>0%</v>
      </c>
      <c r="P5" s="27" t="str">
        <f t="shared" si="1"/>
        <v>0%</v>
      </c>
      <c r="Q5" s="27" t="str">
        <f t="shared" si="1"/>
        <v>0%</v>
      </c>
      <c r="R5" s="27" t="str">
        <f t="shared" si="1"/>
        <v>0%</v>
      </c>
      <c r="S5" s="27" t="str">
        <f t="shared" si="1"/>
        <v>0%</v>
      </c>
      <c r="T5" s="27" t="str">
        <f t="shared" si="1"/>
        <v>0%</v>
      </c>
      <c r="U5" s="83" t="s">
        <v>63</v>
      </c>
      <c r="V5" s="27" t="str">
        <f t="shared" si="1"/>
        <v>0%</v>
      </c>
      <c r="W5" s="27" t="str">
        <f t="shared" si="1"/>
        <v>0%</v>
      </c>
      <c r="X5" s="27" t="str">
        <f t="shared" si="1"/>
        <v>0%</v>
      </c>
      <c r="Y5" s="91" t="s">
        <v>64</v>
      </c>
    </row>
    <row r="6" spans="1:25" s="50" customFormat="1" ht="60" x14ac:dyDescent="0.25">
      <c r="A6" s="45" t="s">
        <v>70</v>
      </c>
      <c r="B6" s="58" t="s">
        <v>71</v>
      </c>
      <c r="C6" s="24" t="s">
        <v>60</v>
      </c>
      <c r="D6" s="24" t="str">
        <f>""</f>
        <v/>
      </c>
      <c r="E6" s="25" t="str">
        <f t="shared" si="2"/>
        <v>$20</v>
      </c>
      <c r="F6" s="25" t="str">
        <f t="shared" si="2"/>
        <v>$20</v>
      </c>
      <c r="G6" s="25" t="str">
        <f t="shared" si="2"/>
        <v>$20</v>
      </c>
      <c r="H6" s="25" t="str">
        <f t="shared" si="2"/>
        <v>$20</v>
      </c>
      <c r="I6" s="26" t="str">
        <f t="shared" si="0"/>
        <v>0%</v>
      </c>
      <c r="J6" s="26" t="str">
        <f t="shared" si="0"/>
        <v>0%</v>
      </c>
      <c r="K6" s="24" t="s">
        <v>61</v>
      </c>
      <c r="L6" s="27" t="s">
        <v>62</v>
      </c>
      <c r="M6" s="83" t="s">
        <v>63</v>
      </c>
      <c r="N6" s="27" t="str">
        <f t="shared" si="1"/>
        <v>0%</v>
      </c>
      <c r="O6" s="27" t="str">
        <f t="shared" si="1"/>
        <v>0%</v>
      </c>
      <c r="P6" s="27" t="str">
        <f t="shared" si="1"/>
        <v>0%</v>
      </c>
      <c r="Q6" s="27" t="str">
        <f t="shared" si="1"/>
        <v>0%</v>
      </c>
      <c r="R6" s="27" t="str">
        <f t="shared" si="1"/>
        <v>0%</v>
      </c>
      <c r="S6" s="27" t="str">
        <f t="shared" si="1"/>
        <v>0%</v>
      </c>
      <c r="T6" s="27" t="str">
        <f t="shared" si="1"/>
        <v>0%</v>
      </c>
      <c r="U6" s="83" t="s">
        <v>63</v>
      </c>
      <c r="V6" s="27" t="str">
        <f t="shared" si="1"/>
        <v>0%</v>
      </c>
      <c r="W6" s="27" t="str">
        <f t="shared" si="1"/>
        <v>0%</v>
      </c>
      <c r="X6" s="27" t="str">
        <f t="shared" si="1"/>
        <v>0%</v>
      </c>
      <c r="Y6" s="91" t="s">
        <v>64</v>
      </c>
    </row>
    <row r="7" spans="1:25" s="50" customFormat="1" ht="60" x14ac:dyDescent="0.25">
      <c r="A7" s="46" t="s">
        <v>72</v>
      </c>
      <c r="B7" s="24" t="s">
        <v>73</v>
      </c>
      <c r="C7" s="24" t="s">
        <v>60</v>
      </c>
      <c r="D7" s="24" t="str">
        <f>""</f>
        <v/>
      </c>
      <c r="E7" s="25">
        <v>20</v>
      </c>
      <c r="F7" s="25">
        <v>20</v>
      </c>
      <c r="G7" s="25">
        <v>20</v>
      </c>
      <c r="H7" s="25">
        <v>20</v>
      </c>
      <c r="I7" s="26" t="str">
        <f t="shared" si="0"/>
        <v>0%</v>
      </c>
      <c r="J7" s="26" t="str">
        <f t="shared" si="0"/>
        <v>0%</v>
      </c>
      <c r="K7" s="24" t="s">
        <v>61</v>
      </c>
      <c r="L7" s="27" t="s">
        <v>62</v>
      </c>
      <c r="M7" s="83" t="s">
        <v>63</v>
      </c>
      <c r="N7" s="27" t="str">
        <f t="shared" si="1"/>
        <v>0%</v>
      </c>
      <c r="O7" s="27" t="str">
        <f t="shared" si="1"/>
        <v>0%</v>
      </c>
      <c r="P7" s="27" t="str">
        <f t="shared" si="1"/>
        <v>0%</v>
      </c>
      <c r="Q7" s="27" t="str">
        <f t="shared" si="1"/>
        <v>0%</v>
      </c>
      <c r="R7" s="27" t="str">
        <f t="shared" si="1"/>
        <v>0%</v>
      </c>
      <c r="S7" s="27" t="str">
        <f t="shared" si="1"/>
        <v>0%</v>
      </c>
      <c r="T7" s="27" t="str">
        <f t="shared" si="1"/>
        <v>0%</v>
      </c>
      <c r="U7" s="83" t="s">
        <v>63</v>
      </c>
      <c r="V7" s="27" t="str">
        <f t="shared" si="1"/>
        <v>0%</v>
      </c>
      <c r="W7" s="27" t="str">
        <f t="shared" si="1"/>
        <v>0%</v>
      </c>
      <c r="X7" s="27" t="str">
        <f t="shared" si="1"/>
        <v>0%</v>
      </c>
      <c r="Y7" s="91" t="s">
        <v>64</v>
      </c>
    </row>
    <row r="8" spans="1:25" s="50" customFormat="1" ht="75" x14ac:dyDescent="0.25">
      <c r="A8" s="46" t="s">
        <v>74</v>
      </c>
      <c r="B8" s="24" t="s">
        <v>67</v>
      </c>
      <c r="C8" s="24" t="s">
        <v>60</v>
      </c>
      <c r="D8" s="24" t="str">
        <f>""</f>
        <v/>
      </c>
      <c r="E8" s="25" t="str">
        <f t="shared" ref="E8:H9" si="3">"$20"</f>
        <v>$20</v>
      </c>
      <c r="F8" s="25" t="str">
        <f t="shared" si="3"/>
        <v>$20</v>
      </c>
      <c r="G8" s="25" t="str">
        <f t="shared" si="3"/>
        <v>$20</v>
      </c>
      <c r="H8" s="25" t="str">
        <f t="shared" si="3"/>
        <v>$20</v>
      </c>
      <c r="I8" s="26" t="str">
        <f t="shared" ref="I8:J10" si="4">"10%"</f>
        <v>10%</v>
      </c>
      <c r="J8" s="26" t="str">
        <f t="shared" si="4"/>
        <v>10%</v>
      </c>
      <c r="K8" s="24" t="s">
        <v>61</v>
      </c>
      <c r="L8" s="27" t="s">
        <v>62</v>
      </c>
      <c r="M8" s="83" t="s">
        <v>75</v>
      </c>
      <c r="N8" s="27" t="str">
        <f t="shared" ref="N8:X10" si="5">"10%"</f>
        <v>10%</v>
      </c>
      <c r="O8" s="27" t="str">
        <f t="shared" si="5"/>
        <v>10%</v>
      </c>
      <c r="P8" s="27" t="str">
        <f t="shared" si="5"/>
        <v>10%</v>
      </c>
      <c r="Q8" s="27" t="str">
        <f t="shared" si="5"/>
        <v>10%</v>
      </c>
      <c r="R8" s="27" t="str">
        <f t="shared" si="5"/>
        <v>10%</v>
      </c>
      <c r="S8" s="27" t="str">
        <f t="shared" si="5"/>
        <v>10%</v>
      </c>
      <c r="T8" s="27" t="str">
        <f t="shared" si="5"/>
        <v>10%</v>
      </c>
      <c r="U8" s="83" t="s">
        <v>75</v>
      </c>
      <c r="V8" s="27" t="str">
        <f t="shared" si="5"/>
        <v>10%</v>
      </c>
      <c r="W8" s="27" t="str">
        <f t="shared" si="5"/>
        <v>10%</v>
      </c>
      <c r="X8" s="27" t="str">
        <f t="shared" si="5"/>
        <v>10%</v>
      </c>
      <c r="Y8" s="91" t="s">
        <v>76</v>
      </c>
    </row>
    <row r="9" spans="1:25" s="50" customFormat="1" ht="75" x14ac:dyDescent="0.25">
      <c r="A9" s="46" t="s">
        <v>77</v>
      </c>
      <c r="B9" s="24" t="s">
        <v>78</v>
      </c>
      <c r="C9" s="24" t="s">
        <v>60</v>
      </c>
      <c r="D9" s="24" t="str">
        <f>""</f>
        <v/>
      </c>
      <c r="E9" s="25" t="str">
        <f t="shared" si="3"/>
        <v>$20</v>
      </c>
      <c r="F9" s="25" t="str">
        <f t="shared" si="3"/>
        <v>$20</v>
      </c>
      <c r="G9" s="25" t="str">
        <f t="shared" si="3"/>
        <v>$20</v>
      </c>
      <c r="H9" s="25" t="str">
        <f t="shared" si="3"/>
        <v>$20</v>
      </c>
      <c r="I9" s="26" t="str">
        <f t="shared" si="4"/>
        <v>10%</v>
      </c>
      <c r="J9" s="26" t="str">
        <f t="shared" si="4"/>
        <v>10%</v>
      </c>
      <c r="K9" s="24" t="s">
        <v>61</v>
      </c>
      <c r="L9" s="27" t="s">
        <v>62</v>
      </c>
      <c r="M9" s="83" t="s">
        <v>75</v>
      </c>
      <c r="N9" s="27" t="str">
        <f t="shared" si="5"/>
        <v>10%</v>
      </c>
      <c r="O9" s="27" t="str">
        <f t="shared" si="5"/>
        <v>10%</v>
      </c>
      <c r="P9" s="27" t="str">
        <f t="shared" si="5"/>
        <v>10%</v>
      </c>
      <c r="Q9" s="27" t="str">
        <f t="shared" si="5"/>
        <v>10%</v>
      </c>
      <c r="R9" s="27" t="str">
        <f t="shared" si="5"/>
        <v>10%</v>
      </c>
      <c r="S9" s="27" t="str">
        <f t="shared" si="5"/>
        <v>10%</v>
      </c>
      <c r="T9" s="27" t="str">
        <f t="shared" si="5"/>
        <v>10%</v>
      </c>
      <c r="U9" s="83" t="s">
        <v>75</v>
      </c>
      <c r="V9" s="27" t="str">
        <f t="shared" si="5"/>
        <v>10%</v>
      </c>
      <c r="W9" s="27" t="str">
        <f t="shared" si="5"/>
        <v>10%</v>
      </c>
      <c r="X9" s="27" t="str">
        <f t="shared" si="5"/>
        <v>10%</v>
      </c>
      <c r="Y9" s="91" t="s">
        <v>76</v>
      </c>
    </row>
    <row r="10" spans="1:25" s="50" customFormat="1" ht="75" x14ac:dyDescent="0.25">
      <c r="A10" s="46" t="s">
        <v>79</v>
      </c>
      <c r="B10" s="24" t="s">
        <v>73</v>
      </c>
      <c r="C10" s="24" t="s">
        <v>60</v>
      </c>
      <c r="D10" s="24" t="str">
        <f>""</f>
        <v/>
      </c>
      <c r="E10" s="28" t="str">
        <f t="shared" ref="E10:H13" si="6">"$20"</f>
        <v>$20</v>
      </c>
      <c r="F10" s="28" t="str">
        <f t="shared" si="6"/>
        <v>$20</v>
      </c>
      <c r="G10" s="28" t="str">
        <f t="shared" si="6"/>
        <v>$20</v>
      </c>
      <c r="H10" s="28" t="str">
        <f t="shared" si="6"/>
        <v>$20</v>
      </c>
      <c r="I10" s="26" t="str">
        <f t="shared" si="4"/>
        <v>10%</v>
      </c>
      <c r="J10" s="26" t="str">
        <f t="shared" si="4"/>
        <v>10%</v>
      </c>
      <c r="K10" s="24" t="s">
        <v>61</v>
      </c>
      <c r="L10" s="27" t="s">
        <v>62</v>
      </c>
      <c r="M10" s="83" t="s">
        <v>75</v>
      </c>
      <c r="N10" s="27" t="str">
        <f t="shared" si="5"/>
        <v>10%</v>
      </c>
      <c r="O10" s="27" t="str">
        <f t="shared" si="5"/>
        <v>10%</v>
      </c>
      <c r="P10" s="27" t="str">
        <f t="shared" si="5"/>
        <v>10%</v>
      </c>
      <c r="Q10" s="27" t="str">
        <f t="shared" si="5"/>
        <v>10%</v>
      </c>
      <c r="R10" s="27" t="str">
        <f t="shared" si="5"/>
        <v>10%</v>
      </c>
      <c r="S10" s="27" t="str">
        <f t="shared" si="5"/>
        <v>10%</v>
      </c>
      <c r="T10" s="27" t="str">
        <f t="shared" si="5"/>
        <v>10%</v>
      </c>
      <c r="U10" s="83" t="s">
        <v>75</v>
      </c>
      <c r="V10" s="27" t="str">
        <f t="shared" si="5"/>
        <v>10%</v>
      </c>
      <c r="W10" s="27" t="str">
        <f t="shared" si="5"/>
        <v>10%</v>
      </c>
      <c r="X10" s="27" t="str">
        <f t="shared" si="5"/>
        <v>10%</v>
      </c>
      <c r="Y10" s="91" t="s">
        <v>76</v>
      </c>
    </row>
    <row r="11" spans="1:25" s="50" customFormat="1" ht="75" x14ac:dyDescent="0.25">
      <c r="A11" s="46" t="s">
        <v>80</v>
      </c>
      <c r="B11" s="24" t="s">
        <v>78</v>
      </c>
      <c r="C11" s="24" t="s">
        <v>60</v>
      </c>
      <c r="D11" s="24" t="str">
        <f>""</f>
        <v/>
      </c>
      <c r="E11" s="25" t="str">
        <f t="shared" si="6"/>
        <v>$20</v>
      </c>
      <c r="F11" s="25" t="str">
        <f t="shared" si="6"/>
        <v>$20</v>
      </c>
      <c r="G11" s="25" t="str">
        <f t="shared" si="6"/>
        <v>$20</v>
      </c>
      <c r="H11" s="25" t="str">
        <f t="shared" si="6"/>
        <v>$20</v>
      </c>
      <c r="I11" s="26" t="str">
        <f t="shared" ref="I11:J18" si="7">"20%"</f>
        <v>20%</v>
      </c>
      <c r="J11" s="26" t="str">
        <f t="shared" si="7"/>
        <v>20%</v>
      </c>
      <c r="K11" s="24" t="s">
        <v>61</v>
      </c>
      <c r="L11" s="27" t="s">
        <v>62</v>
      </c>
      <c r="M11" s="83" t="s">
        <v>81</v>
      </c>
      <c r="N11" s="27" t="str">
        <f t="shared" ref="N11:X18" si="8">"20%"</f>
        <v>20%</v>
      </c>
      <c r="O11" s="27" t="str">
        <f t="shared" si="8"/>
        <v>20%</v>
      </c>
      <c r="P11" s="27" t="str">
        <f t="shared" si="8"/>
        <v>20%</v>
      </c>
      <c r="Q11" s="27" t="str">
        <f t="shared" si="8"/>
        <v>20%</v>
      </c>
      <c r="R11" s="27" t="str">
        <f t="shared" si="8"/>
        <v>20%</v>
      </c>
      <c r="S11" s="27" t="str">
        <f t="shared" si="8"/>
        <v>20%</v>
      </c>
      <c r="T11" s="27" t="str">
        <f t="shared" si="8"/>
        <v>20%</v>
      </c>
      <c r="U11" s="83" t="s">
        <v>81</v>
      </c>
      <c r="V11" s="27" t="str">
        <f t="shared" si="8"/>
        <v>20%</v>
      </c>
      <c r="W11" s="27" t="str">
        <f t="shared" si="8"/>
        <v>20%</v>
      </c>
      <c r="X11" s="27" t="str">
        <f t="shared" si="8"/>
        <v>20%</v>
      </c>
      <c r="Y11" s="91" t="s">
        <v>82</v>
      </c>
    </row>
    <row r="12" spans="1:25" s="50" customFormat="1" ht="75" x14ac:dyDescent="0.25">
      <c r="A12" s="46" t="s">
        <v>83</v>
      </c>
      <c r="B12" s="24" t="s">
        <v>71</v>
      </c>
      <c r="C12" s="24" t="s">
        <v>60</v>
      </c>
      <c r="D12" s="24" t="str">
        <f>""</f>
        <v/>
      </c>
      <c r="E12" s="25" t="str">
        <f t="shared" si="6"/>
        <v>$20</v>
      </c>
      <c r="F12" s="25" t="str">
        <f t="shared" si="6"/>
        <v>$20</v>
      </c>
      <c r="G12" s="25" t="str">
        <f t="shared" si="6"/>
        <v>$20</v>
      </c>
      <c r="H12" s="25" t="str">
        <f t="shared" si="6"/>
        <v>$20</v>
      </c>
      <c r="I12" s="26" t="str">
        <f t="shared" si="7"/>
        <v>20%</v>
      </c>
      <c r="J12" s="26" t="str">
        <f t="shared" si="7"/>
        <v>20%</v>
      </c>
      <c r="K12" s="24" t="s">
        <v>61</v>
      </c>
      <c r="L12" s="27" t="s">
        <v>62</v>
      </c>
      <c r="M12" s="83" t="s">
        <v>81</v>
      </c>
      <c r="N12" s="27" t="str">
        <f t="shared" si="8"/>
        <v>20%</v>
      </c>
      <c r="O12" s="27" t="str">
        <f t="shared" si="8"/>
        <v>20%</v>
      </c>
      <c r="P12" s="27" t="str">
        <f t="shared" si="8"/>
        <v>20%</v>
      </c>
      <c r="Q12" s="27" t="str">
        <f t="shared" si="8"/>
        <v>20%</v>
      </c>
      <c r="R12" s="27" t="str">
        <f t="shared" si="8"/>
        <v>20%</v>
      </c>
      <c r="S12" s="27" t="str">
        <f t="shared" si="8"/>
        <v>20%</v>
      </c>
      <c r="T12" s="27" t="str">
        <f t="shared" si="8"/>
        <v>20%</v>
      </c>
      <c r="U12" s="83" t="s">
        <v>81</v>
      </c>
      <c r="V12" s="27" t="str">
        <f t="shared" si="8"/>
        <v>20%</v>
      </c>
      <c r="W12" s="27" t="str">
        <f t="shared" si="8"/>
        <v>20%</v>
      </c>
      <c r="X12" s="27" t="str">
        <f t="shared" si="8"/>
        <v>20%</v>
      </c>
      <c r="Y12" s="91" t="s">
        <v>82</v>
      </c>
    </row>
    <row r="13" spans="1:25" s="50" customFormat="1" ht="75" x14ac:dyDescent="0.25">
      <c r="A13" s="46" t="s">
        <v>84</v>
      </c>
      <c r="B13" s="24" t="s">
        <v>73</v>
      </c>
      <c r="C13" s="24" t="s">
        <v>85</v>
      </c>
      <c r="D13" s="24" t="str">
        <f>""</f>
        <v/>
      </c>
      <c r="E13" s="25" t="str">
        <f t="shared" si="6"/>
        <v>$20</v>
      </c>
      <c r="F13" s="25" t="str">
        <f t="shared" si="6"/>
        <v>$20</v>
      </c>
      <c r="G13" s="25" t="str">
        <f t="shared" si="6"/>
        <v>$20</v>
      </c>
      <c r="H13" s="25" t="str">
        <f t="shared" si="6"/>
        <v>$20</v>
      </c>
      <c r="I13" s="26" t="str">
        <f t="shared" si="7"/>
        <v>20%</v>
      </c>
      <c r="J13" s="26" t="str">
        <f t="shared" si="7"/>
        <v>20%</v>
      </c>
      <c r="K13" s="24" t="s">
        <v>61</v>
      </c>
      <c r="L13" s="27" t="s">
        <v>62</v>
      </c>
      <c r="M13" s="83" t="s">
        <v>81</v>
      </c>
      <c r="N13" s="27" t="str">
        <f t="shared" si="8"/>
        <v>20%</v>
      </c>
      <c r="O13" s="27" t="str">
        <f t="shared" si="8"/>
        <v>20%</v>
      </c>
      <c r="P13" s="27" t="str">
        <f t="shared" si="8"/>
        <v>20%</v>
      </c>
      <c r="Q13" s="27" t="str">
        <f t="shared" si="8"/>
        <v>20%</v>
      </c>
      <c r="R13" s="27" t="str">
        <f t="shared" si="8"/>
        <v>20%</v>
      </c>
      <c r="S13" s="27" t="str">
        <f t="shared" si="8"/>
        <v>20%</v>
      </c>
      <c r="T13" s="27" t="str">
        <f t="shared" si="8"/>
        <v>20%</v>
      </c>
      <c r="U13" s="83" t="s">
        <v>81</v>
      </c>
      <c r="V13" s="27" t="str">
        <f t="shared" si="8"/>
        <v>20%</v>
      </c>
      <c r="W13" s="27" t="str">
        <f t="shared" si="8"/>
        <v>20%</v>
      </c>
      <c r="X13" s="27" t="str">
        <f t="shared" si="8"/>
        <v>20%</v>
      </c>
      <c r="Y13" s="91" t="s">
        <v>82</v>
      </c>
    </row>
    <row r="14" spans="1:25" s="50" customFormat="1" ht="75" x14ac:dyDescent="0.25">
      <c r="A14" s="46" t="s">
        <v>86</v>
      </c>
      <c r="B14" s="24" t="s">
        <v>73</v>
      </c>
      <c r="C14" s="24" t="s">
        <v>85</v>
      </c>
      <c r="D14" s="24" t="str">
        <f>""</f>
        <v/>
      </c>
      <c r="E14" s="25" t="str">
        <f t="shared" ref="E14:H17" si="9">"$30"</f>
        <v>$30</v>
      </c>
      <c r="F14" s="25" t="str">
        <f t="shared" si="9"/>
        <v>$30</v>
      </c>
      <c r="G14" s="25" t="str">
        <f t="shared" si="9"/>
        <v>$30</v>
      </c>
      <c r="H14" s="25" t="str">
        <f t="shared" si="9"/>
        <v>$30</v>
      </c>
      <c r="I14" s="26" t="str">
        <f t="shared" si="7"/>
        <v>20%</v>
      </c>
      <c r="J14" s="26" t="str">
        <f t="shared" si="7"/>
        <v>20%</v>
      </c>
      <c r="K14" s="24" t="s">
        <v>61</v>
      </c>
      <c r="L14" s="27" t="s">
        <v>62</v>
      </c>
      <c r="M14" s="83" t="s">
        <v>81</v>
      </c>
      <c r="N14" s="27" t="str">
        <f t="shared" si="8"/>
        <v>20%</v>
      </c>
      <c r="O14" s="27" t="str">
        <f t="shared" si="8"/>
        <v>20%</v>
      </c>
      <c r="P14" s="27" t="str">
        <f t="shared" si="8"/>
        <v>20%</v>
      </c>
      <c r="Q14" s="27" t="str">
        <f t="shared" si="8"/>
        <v>20%</v>
      </c>
      <c r="R14" s="27" t="str">
        <f t="shared" si="8"/>
        <v>20%</v>
      </c>
      <c r="S14" s="27" t="str">
        <f t="shared" si="8"/>
        <v>20%</v>
      </c>
      <c r="T14" s="27" t="str">
        <f t="shared" si="8"/>
        <v>20%</v>
      </c>
      <c r="U14" s="83" t="s">
        <v>81</v>
      </c>
      <c r="V14" s="27" t="str">
        <f t="shared" si="8"/>
        <v>20%</v>
      </c>
      <c r="W14" s="27" t="str">
        <f t="shared" si="8"/>
        <v>20%</v>
      </c>
      <c r="X14" s="27" t="str">
        <f t="shared" si="8"/>
        <v>20%</v>
      </c>
      <c r="Y14" s="91" t="s">
        <v>82</v>
      </c>
    </row>
    <row r="15" spans="1:25" s="50" customFormat="1" ht="75" x14ac:dyDescent="0.25">
      <c r="A15" s="46" t="s">
        <v>87</v>
      </c>
      <c r="B15" s="24" t="s">
        <v>88</v>
      </c>
      <c r="C15" s="24" t="s">
        <v>89</v>
      </c>
      <c r="D15" s="24" t="str">
        <f>""</f>
        <v/>
      </c>
      <c r="E15" s="25" t="str">
        <f t="shared" si="9"/>
        <v>$30</v>
      </c>
      <c r="F15" s="25" t="str">
        <f t="shared" si="9"/>
        <v>$30</v>
      </c>
      <c r="G15" s="25" t="str">
        <f t="shared" si="9"/>
        <v>$30</v>
      </c>
      <c r="H15" s="25" t="str">
        <f t="shared" si="9"/>
        <v>$30</v>
      </c>
      <c r="I15" s="26" t="str">
        <f t="shared" si="7"/>
        <v>20%</v>
      </c>
      <c r="J15" s="26" t="str">
        <f t="shared" si="7"/>
        <v>20%</v>
      </c>
      <c r="K15" s="24" t="s">
        <v>61</v>
      </c>
      <c r="L15" s="27" t="s">
        <v>62</v>
      </c>
      <c r="M15" s="83" t="s">
        <v>81</v>
      </c>
      <c r="N15" s="27" t="str">
        <f t="shared" si="8"/>
        <v>20%</v>
      </c>
      <c r="O15" s="27" t="str">
        <f t="shared" si="8"/>
        <v>20%</v>
      </c>
      <c r="P15" s="27" t="str">
        <f t="shared" si="8"/>
        <v>20%</v>
      </c>
      <c r="Q15" s="27" t="str">
        <f t="shared" si="8"/>
        <v>20%</v>
      </c>
      <c r="R15" s="27" t="str">
        <f t="shared" si="8"/>
        <v>20%</v>
      </c>
      <c r="S15" s="27" t="str">
        <f t="shared" si="8"/>
        <v>20%</v>
      </c>
      <c r="T15" s="27" t="str">
        <f t="shared" si="8"/>
        <v>20%</v>
      </c>
      <c r="U15" s="83" t="s">
        <v>81</v>
      </c>
      <c r="V15" s="27" t="str">
        <f t="shared" si="8"/>
        <v>20%</v>
      </c>
      <c r="W15" s="27" t="str">
        <f t="shared" si="8"/>
        <v>20%</v>
      </c>
      <c r="X15" s="27" t="str">
        <f t="shared" si="8"/>
        <v>20%</v>
      </c>
      <c r="Y15" s="91" t="s">
        <v>82</v>
      </c>
    </row>
    <row r="16" spans="1:25" s="50" customFormat="1" ht="75" x14ac:dyDescent="0.25">
      <c r="A16" s="46" t="s">
        <v>90</v>
      </c>
      <c r="B16" s="24" t="s">
        <v>91</v>
      </c>
      <c r="C16" s="24" t="s">
        <v>89</v>
      </c>
      <c r="D16" s="24" t="str">
        <f>""</f>
        <v/>
      </c>
      <c r="E16" s="25" t="str">
        <f t="shared" si="9"/>
        <v>$30</v>
      </c>
      <c r="F16" s="25" t="str">
        <f t="shared" si="9"/>
        <v>$30</v>
      </c>
      <c r="G16" s="25" t="str">
        <f t="shared" si="9"/>
        <v>$30</v>
      </c>
      <c r="H16" s="25" t="str">
        <f t="shared" si="9"/>
        <v>$30</v>
      </c>
      <c r="I16" s="26" t="str">
        <f t="shared" si="7"/>
        <v>20%</v>
      </c>
      <c r="J16" s="26" t="str">
        <f t="shared" si="7"/>
        <v>20%</v>
      </c>
      <c r="K16" s="24" t="s">
        <v>61</v>
      </c>
      <c r="L16" s="27" t="s">
        <v>62</v>
      </c>
      <c r="M16" s="83" t="s">
        <v>81</v>
      </c>
      <c r="N16" s="27" t="str">
        <f t="shared" si="8"/>
        <v>20%</v>
      </c>
      <c r="O16" s="27" t="str">
        <f t="shared" si="8"/>
        <v>20%</v>
      </c>
      <c r="P16" s="27" t="str">
        <f t="shared" si="8"/>
        <v>20%</v>
      </c>
      <c r="Q16" s="27" t="str">
        <f t="shared" si="8"/>
        <v>20%</v>
      </c>
      <c r="R16" s="27" t="str">
        <f t="shared" si="8"/>
        <v>20%</v>
      </c>
      <c r="S16" s="27" t="str">
        <f t="shared" si="8"/>
        <v>20%</v>
      </c>
      <c r="T16" s="27" t="str">
        <f t="shared" si="8"/>
        <v>20%</v>
      </c>
      <c r="U16" s="83" t="s">
        <v>81</v>
      </c>
      <c r="V16" s="27" t="str">
        <f t="shared" si="8"/>
        <v>20%</v>
      </c>
      <c r="W16" s="27" t="str">
        <f t="shared" si="8"/>
        <v>20%</v>
      </c>
      <c r="X16" s="27" t="str">
        <f t="shared" si="8"/>
        <v>20%</v>
      </c>
      <c r="Y16" s="91" t="s">
        <v>82</v>
      </c>
    </row>
    <row r="17" spans="1:26" s="50" customFormat="1" ht="75" x14ac:dyDescent="0.25">
      <c r="A17" s="46" t="s">
        <v>92</v>
      </c>
      <c r="B17" s="24" t="s">
        <v>85</v>
      </c>
      <c r="C17" s="24" t="s">
        <v>93</v>
      </c>
      <c r="D17" s="24" t="str">
        <f>""</f>
        <v/>
      </c>
      <c r="E17" s="25" t="str">
        <f t="shared" si="9"/>
        <v>$30</v>
      </c>
      <c r="F17" s="25" t="str">
        <f t="shared" si="9"/>
        <v>$30</v>
      </c>
      <c r="G17" s="25" t="str">
        <f t="shared" si="9"/>
        <v>$30</v>
      </c>
      <c r="H17" s="25" t="str">
        <f t="shared" si="9"/>
        <v>$30</v>
      </c>
      <c r="I17" s="26" t="str">
        <f t="shared" si="7"/>
        <v>20%</v>
      </c>
      <c r="J17" s="26" t="str">
        <f t="shared" si="7"/>
        <v>20%</v>
      </c>
      <c r="K17" s="24" t="s">
        <v>61</v>
      </c>
      <c r="L17" s="27" t="s">
        <v>62</v>
      </c>
      <c r="M17" s="83" t="s">
        <v>81</v>
      </c>
      <c r="N17" s="27" t="str">
        <f t="shared" si="8"/>
        <v>20%</v>
      </c>
      <c r="O17" s="27" t="str">
        <f t="shared" si="8"/>
        <v>20%</v>
      </c>
      <c r="P17" s="27" t="str">
        <f t="shared" si="8"/>
        <v>20%</v>
      </c>
      <c r="Q17" s="27" t="str">
        <f t="shared" si="8"/>
        <v>20%</v>
      </c>
      <c r="R17" s="27" t="str">
        <f t="shared" si="8"/>
        <v>20%</v>
      </c>
      <c r="S17" s="27" t="str">
        <f t="shared" si="8"/>
        <v>20%</v>
      </c>
      <c r="T17" s="27" t="str">
        <f t="shared" si="8"/>
        <v>20%</v>
      </c>
      <c r="U17" s="83" t="s">
        <v>81</v>
      </c>
      <c r="V17" s="27" t="str">
        <f t="shared" si="8"/>
        <v>20%</v>
      </c>
      <c r="W17" s="27" t="str">
        <f t="shared" si="8"/>
        <v>20%</v>
      </c>
      <c r="X17" s="27" t="str">
        <f t="shared" si="8"/>
        <v>20%</v>
      </c>
      <c r="Y17" s="91" t="s">
        <v>82</v>
      </c>
    </row>
    <row r="18" spans="1:26" s="50" customFormat="1" ht="75" x14ac:dyDescent="0.25">
      <c r="A18" s="46" t="s">
        <v>94</v>
      </c>
      <c r="B18" s="24" t="s">
        <v>89</v>
      </c>
      <c r="C18" s="24" t="s">
        <v>93</v>
      </c>
      <c r="D18" s="24" t="str">
        <f>""</f>
        <v/>
      </c>
      <c r="E18" s="25" t="str">
        <f>"$40"</f>
        <v>$40</v>
      </c>
      <c r="F18" s="25" t="str">
        <f>"$40"</f>
        <v>$40</v>
      </c>
      <c r="G18" s="25" t="str">
        <f>"$40"</f>
        <v>$40</v>
      </c>
      <c r="H18" s="25" t="str">
        <f>"$40"</f>
        <v>$40</v>
      </c>
      <c r="I18" s="26" t="str">
        <f t="shared" si="7"/>
        <v>20%</v>
      </c>
      <c r="J18" s="26" t="str">
        <f t="shared" si="7"/>
        <v>20%</v>
      </c>
      <c r="K18" s="24" t="s">
        <v>61</v>
      </c>
      <c r="L18" s="27" t="s">
        <v>62</v>
      </c>
      <c r="M18" s="83" t="s">
        <v>81</v>
      </c>
      <c r="N18" s="27" t="str">
        <f t="shared" si="8"/>
        <v>20%</v>
      </c>
      <c r="O18" s="27" t="str">
        <f t="shared" si="8"/>
        <v>20%</v>
      </c>
      <c r="P18" s="27" t="str">
        <f t="shared" si="8"/>
        <v>20%</v>
      </c>
      <c r="Q18" s="27" t="str">
        <f t="shared" si="8"/>
        <v>20%</v>
      </c>
      <c r="R18" s="27" t="str">
        <f t="shared" si="8"/>
        <v>20%</v>
      </c>
      <c r="S18" s="27" t="str">
        <f t="shared" si="8"/>
        <v>20%</v>
      </c>
      <c r="T18" s="27" t="str">
        <f t="shared" si="8"/>
        <v>20%</v>
      </c>
      <c r="U18" s="83" t="s">
        <v>81</v>
      </c>
      <c r="V18" s="27">
        <v>0.2</v>
      </c>
      <c r="W18" s="27" t="str">
        <f>"20%"</f>
        <v>20%</v>
      </c>
      <c r="X18" s="27">
        <v>0.2</v>
      </c>
      <c r="Y18" s="91" t="s">
        <v>82</v>
      </c>
    </row>
    <row r="19" spans="1:26" s="50" customFormat="1" ht="75" x14ac:dyDescent="0.25">
      <c r="A19" s="46" t="s">
        <v>95</v>
      </c>
      <c r="B19" s="24" t="s">
        <v>122</v>
      </c>
      <c r="C19" s="24" t="s">
        <v>123</v>
      </c>
      <c r="D19" s="58" t="s">
        <v>98</v>
      </c>
      <c r="E19" s="27" t="s">
        <v>99</v>
      </c>
      <c r="F19" s="27" t="str">
        <f t="shared" ref="F19:J21" si="10">"10%"</f>
        <v>10%</v>
      </c>
      <c r="G19" s="27" t="str">
        <f t="shared" si="10"/>
        <v>10%</v>
      </c>
      <c r="H19" s="27" t="str">
        <f t="shared" si="10"/>
        <v>10%</v>
      </c>
      <c r="I19" s="27" t="str">
        <f t="shared" si="10"/>
        <v>10%</v>
      </c>
      <c r="J19" s="27" t="str">
        <f t="shared" si="10"/>
        <v>10%</v>
      </c>
      <c r="K19" s="24" t="s">
        <v>61</v>
      </c>
      <c r="L19" s="27" t="s">
        <v>62</v>
      </c>
      <c r="M19" s="83" t="s">
        <v>75</v>
      </c>
      <c r="N19" s="27" t="str">
        <f t="shared" ref="N19:X21" si="11">"10%"</f>
        <v>10%</v>
      </c>
      <c r="O19" s="27" t="str">
        <f t="shared" si="11"/>
        <v>10%</v>
      </c>
      <c r="P19" s="27" t="str">
        <f t="shared" si="11"/>
        <v>10%</v>
      </c>
      <c r="Q19" s="27" t="str">
        <f t="shared" si="11"/>
        <v>10%</v>
      </c>
      <c r="R19" s="27" t="str">
        <f t="shared" si="11"/>
        <v>10%</v>
      </c>
      <c r="S19" s="27" t="str">
        <f t="shared" si="11"/>
        <v>10%</v>
      </c>
      <c r="T19" s="27" t="str">
        <f t="shared" si="11"/>
        <v>10%</v>
      </c>
      <c r="U19" s="83" t="s">
        <v>75</v>
      </c>
      <c r="V19" s="27" t="str">
        <f t="shared" si="11"/>
        <v>10%</v>
      </c>
      <c r="W19" s="27" t="str">
        <f t="shared" si="11"/>
        <v>10%</v>
      </c>
      <c r="X19" s="27" t="str">
        <f t="shared" si="11"/>
        <v>10%</v>
      </c>
      <c r="Y19" s="91" t="s">
        <v>100</v>
      </c>
      <c r="Z19" s="91"/>
    </row>
    <row r="20" spans="1:26" s="50" customFormat="1" ht="75" x14ac:dyDescent="0.25">
      <c r="A20" s="46" t="s">
        <v>101</v>
      </c>
      <c r="B20" s="24" t="s">
        <v>102</v>
      </c>
      <c r="C20" s="12" t="s">
        <v>103</v>
      </c>
      <c r="D20" s="58" t="s">
        <v>98</v>
      </c>
      <c r="E20" s="27" t="s">
        <v>99</v>
      </c>
      <c r="F20" s="27" t="str">
        <f t="shared" si="10"/>
        <v>10%</v>
      </c>
      <c r="G20" s="27" t="str">
        <f t="shared" si="10"/>
        <v>10%</v>
      </c>
      <c r="H20" s="27" t="str">
        <f t="shared" si="10"/>
        <v>10%</v>
      </c>
      <c r="I20" s="27" t="str">
        <f t="shared" si="10"/>
        <v>10%</v>
      </c>
      <c r="J20" s="27" t="str">
        <f t="shared" si="10"/>
        <v>10%</v>
      </c>
      <c r="K20" s="24" t="s">
        <v>61</v>
      </c>
      <c r="L20" s="27" t="s">
        <v>62</v>
      </c>
      <c r="M20" s="83" t="s">
        <v>75</v>
      </c>
      <c r="N20" s="27" t="str">
        <f t="shared" si="11"/>
        <v>10%</v>
      </c>
      <c r="O20" s="27" t="str">
        <f t="shared" si="11"/>
        <v>10%</v>
      </c>
      <c r="P20" s="27" t="str">
        <f t="shared" si="11"/>
        <v>10%</v>
      </c>
      <c r="Q20" s="27" t="str">
        <f t="shared" si="11"/>
        <v>10%</v>
      </c>
      <c r="R20" s="27" t="str">
        <f t="shared" si="11"/>
        <v>10%</v>
      </c>
      <c r="S20" s="27" t="str">
        <f t="shared" si="11"/>
        <v>10%</v>
      </c>
      <c r="T20" s="27" t="str">
        <f t="shared" si="11"/>
        <v>10%</v>
      </c>
      <c r="U20" s="83" t="s">
        <v>75</v>
      </c>
      <c r="V20" s="27" t="str">
        <f t="shared" si="11"/>
        <v>10%</v>
      </c>
      <c r="W20" s="27" t="str">
        <f t="shared" si="11"/>
        <v>10%</v>
      </c>
      <c r="X20" s="27" t="str">
        <f t="shared" si="11"/>
        <v>10%</v>
      </c>
      <c r="Y20" s="91" t="s">
        <v>100</v>
      </c>
    </row>
    <row r="21" spans="1:26" s="50" customFormat="1" ht="75" x14ac:dyDescent="0.25">
      <c r="A21" s="46" t="s">
        <v>104</v>
      </c>
      <c r="B21" s="24" t="s">
        <v>105</v>
      </c>
      <c r="C21" s="58" t="s">
        <v>106</v>
      </c>
      <c r="D21" s="58" t="s">
        <v>98</v>
      </c>
      <c r="E21" s="27" t="s">
        <v>99</v>
      </c>
      <c r="F21" s="27" t="str">
        <f t="shared" si="10"/>
        <v>10%</v>
      </c>
      <c r="G21" s="27" t="str">
        <f t="shared" si="10"/>
        <v>10%</v>
      </c>
      <c r="H21" s="27" t="str">
        <f t="shared" si="10"/>
        <v>10%</v>
      </c>
      <c r="I21" s="27" t="str">
        <f t="shared" si="10"/>
        <v>10%</v>
      </c>
      <c r="J21" s="27" t="str">
        <f t="shared" si="10"/>
        <v>10%</v>
      </c>
      <c r="K21" s="24" t="s">
        <v>61</v>
      </c>
      <c r="L21" s="27" t="s">
        <v>62</v>
      </c>
      <c r="M21" s="83" t="s">
        <v>75</v>
      </c>
      <c r="N21" s="27" t="str">
        <f t="shared" si="11"/>
        <v>10%</v>
      </c>
      <c r="O21" s="27" t="str">
        <f t="shared" si="11"/>
        <v>10%</v>
      </c>
      <c r="P21" s="27" t="str">
        <f t="shared" si="11"/>
        <v>10%</v>
      </c>
      <c r="Q21" s="27" t="str">
        <f t="shared" si="11"/>
        <v>10%</v>
      </c>
      <c r="R21" s="27" t="str">
        <f t="shared" si="11"/>
        <v>10%</v>
      </c>
      <c r="S21" s="27" t="str">
        <f t="shared" si="11"/>
        <v>10%</v>
      </c>
      <c r="T21" s="27" t="str">
        <f t="shared" si="11"/>
        <v>10%</v>
      </c>
      <c r="U21" s="83" t="s">
        <v>75</v>
      </c>
      <c r="V21" s="27" t="str">
        <f t="shared" si="11"/>
        <v>10%</v>
      </c>
      <c r="W21" s="27" t="str">
        <f t="shared" si="11"/>
        <v>10%</v>
      </c>
      <c r="X21" s="27" t="str">
        <f t="shared" si="11"/>
        <v>10%</v>
      </c>
      <c r="Y21" s="91" t="s">
        <v>100</v>
      </c>
    </row>
    <row r="22" spans="1:26" s="50" customFormat="1" ht="75" x14ac:dyDescent="0.25">
      <c r="A22" s="46" t="s">
        <v>107</v>
      </c>
      <c r="B22" s="24" t="s">
        <v>106</v>
      </c>
      <c r="C22" s="24" t="s">
        <v>108</v>
      </c>
      <c r="D22" s="58" t="s">
        <v>98</v>
      </c>
      <c r="E22" s="27" t="s">
        <v>109</v>
      </c>
      <c r="F22" s="26" t="str">
        <f t="shared" ref="F22:H23" si="12">"30%"</f>
        <v>30%</v>
      </c>
      <c r="G22" s="26" t="str">
        <f t="shared" si="12"/>
        <v>30%</v>
      </c>
      <c r="H22" s="26" t="str">
        <f t="shared" si="12"/>
        <v>30%</v>
      </c>
      <c r="I22" s="26" t="str">
        <f>"30%"</f>
        <v>30%</v>
      </c>
      <c r="J22" s="26" t="str">
        <f>"30%"</f>
        <v>30%</v>
      </c>
      <c r="K22" s="24" t="s">
        <v>61</v>
      </c>
      <c r="L22" s="27" t="s">
        <v>62</v>
      </c>
      <c r="M22" s="83" t="s">
        <v>111</v>
      </c>
      <c r="N22" s="26" t="str">
        <f t="shared" ref="N22:X23" si="13">"30%"</f>
        <v>30%</v>
      </c>
      <c r="O22" s="26" t="str">
        <f t="shared" si="13"/>
        <v>30%</v>
      </c>
      <c r="P22" s="26" t="str">
        <f t="shared" si="13"/>
        <v>30%</v>
      </c>
      <c r="Q22" s="26" t="str">
        <f t="shared" si="13"/>
        <v>30%</v>
      </c>
      <c r="R22" s="26" t="str">
        <f t="shared" si="13"/>
        <v>30%</v>
      </c>
      <c r="S22" s="26" t="str">
        <f t="shared" si="13"/>
        <v>30%</v>
      </c>
      <c r="T22" s="26" t="str">
        <f t="shared" si="13"/>
        <v>30%</v>
      </c>
      <c r="U22" s="83" t="s">
        <v>111</v>
      </c>
      <c r="V22" s="26" t="str">
        <f t="shared" si="13"/>
        <v>30%</v>
      </c>
      <c r="W22" s="26" t="str">
        <f t="shared" si="13"/>
        <v>30%</v>
      </c>
      <c r="X22" s="26" t="str">
        <f t="shared" si="13"/>
        <v>30%</v>
      </c>
      <c r="Y22" s="91" t="s">
        <v>124</v>
      </c>
    </row>
    <row r="23" spans="1:26" s="50" customFormat="1" ht="75" x14ac:dyDescent="0.25">
      <c r="A23" s="46" t="s">
        <v>112</v>
      </c>
      <c r="B23" s="24" t="s">
        <v>106</v>
      </c>
      <c r="C23" s="24" t="s">
        <v>108</v>
      </c>
      <c r="D23" s="58" t="s">
        <v>98</v>
      </c>
      <c r="E23" s="27" t="s">
        <v>109</v>
      </c>
      <c r="F23" s="26" t="str">
        <f t="shared" si="12"/>
        <v>30%</v>
      </c>
      <c r="G23" s="26" t="str">
        <f t="shared" si="12"/>
        <v>30%</v>
      </c>
      <c r="H23" s="26" t="str">
        <f t="shared" si="12"/>
        <v>30%</v>
      </c>
      <c r="I23" s="26" t="str">
        <f>"30%"</f>
        <v>30%</v>
      </c>
      <c r="J23" s="26" t="str">
        <f>"30%"</f>
        <v>30%</v>
      </c>
      <c r="K23" s="24" t="s">
        <v>61</v>
      </c>
      <c r="L23" s="27" t="s">
        <v>62</v>
      </c>
      <c r="M23" s="83" t="s">
        <v>111</v>
      </c>
      <c r="N23" s="26" t="str">
        <f t="shared" si="13"/>
        <v>30%</v>
      </c>
      <c r="O23" s="26" t="str">
        <f t="shared" si="13"/>
        <v>30%</v>
      </c>
      <c r="P23" s="26" t="str">
        <f t="shared" si="13"/>
        <v>30%</v>
      </c>
      <c r="Q23" s="26" t="str">
        <f t="shared" si="13"/>
        <v>30%</v>
      </c>
      <c r="R23" s="26" t="str">
        <f t="shared" si="13"/>
        <v>30%</v>
      </c>
      <c r="S23" s="26" t="str">
        <f t="shared" si="13"/>
        <v>30%</v>
      </c>
      <c r="T23" s="26" t="str">
        <f t="shared" si="13"/>
        <v>30%</v>
      </c>
      <c r="U23" s="83" t="s">
        <v>111</v>
      </c>
      <c r="V23" s="26" t="str">
        <f t="shared" si="13"/>
        <v>30%</v>
      </c>
      <c r="W23" s="26" t="str">
        <f t="shared" si="13"/>
        <v>30%</v>
      </c>
      <c r="X23" s="26" t="str">
        <f t="shared" si="13"/>
        <v>30%</v>
      </c>
      <c r="Y23" s="91" t="s">
        <v>124</v>
      </c>
    </row>
    <row r="24" spans="1:26" s="50" customFormat="1" ht="60" x14ac:dyDescent="0.25">
      <c r="A24" s="45" t="s">
        <v>113</v>
      </c>
      <c r="B24" s="23" t="s">
        <v>59</v>
      </c>
      <c r="C24" s="24" t="s">
        <v>60</v>
      </c>
      <c r="D24" s="24" t="str">
        <f>""</f>
        <v/>
      </c>
      <c r="E24" s="25" t="str">
        <f>"$0"</f>
        <v>$0</v>
      </c>
      <c r="F24" s="25" t="str">
        <f>"$0"</f>
        <v>$0</v>
      </c>
      <c r="G24" s="25" t="str">
        <f>"$0"</f>
        <v>$0</v>
      </c>
      <c r="H24" s="25" t="str">
        <f>"$0"</f>
        <v>$0</v>
      </c>
      <c r="I24" s="26" t="str">
        <f t="shared" ref="I24:J28" si="14">"0%"</f>
        <v>0%</v>
      </c>
      <c r="J24" s="26" t="str">
        <f t="shared" si="14"/>
        <v>0%</v>
      </c>
      <c r="K24" s="24" t="s">
        <v>61</v>
      </c>
      <c r="L24" s="27" t="s">
        <v>62</v>
      </c>
      <c r="M24" s="83" t="s">
        <v>63</v>
      </c>
      <c r="N24" s="27" t="str">
        <f t="shared" ref="N24:X28" si="15">"0%"</f>
        <v>0%</v>
      </c>
      <c r="O24" s="27" t="str">
        <f t="shared" si="15"/>
        <v>0%</v>
      </c>
      <c r="P24" s="27" t="str">
        <f t="shared" si="15"/>
        <v>0%</v>
      </c>
      <c r="Q24" s="27" t="str">
        <f t="shared" si="15"/>
        <v>0%</v>
      </c>
      <c r="R24" s="27" t="str">
        <f t="shared" si="15"/>
        <v>0%</v>
      </c>
      <c r="S24" s="27" t="str">
        <f t="shared" si="15"/>
        <v>0%</v>
      </c>
      <c r="T24" s="27" t="str">
        <f t="shared" si="15"/>
        <v>0%</v>
      </c>
      <c r="U24" s="83" t="s">
        <v>63</v>
      </c>
      <c r="V24" s="27" t="str">
        <f t="shared" si="15"/>
        <v>0%</v>
      </c>
      <c r="W24" s="27" t="str">
        <f t="shared" si="15"/>
        <v>0%</v>
      </c>
      <c r="X24" s="27" t="str">
        <f t="shared" si="15"/>
        <v>0%</v>
      </c>
      <c r="Y24" s="91" t="s">
        <v>64</v>
      </c>
    </row>
    <row r="25" spans="1:26" s="50" customFormat="1" ht="60" x14ac:dyDescent="0.25">
      <c r="A25" s="45" t="s">
        <v>114</v>
      </c>
      <c r="B25" s="23" t="s">
        <v>59</v>
      </c>
      <c r="C25" s="24" t="s">
        <v>60</v>
      </c>
      <c r="D25" s="24" t="str">
        <f>""</f>
        <v/>
      </c>
      <c r="E25" s="25" t="str">
        <f>"$30"</f>
        <v>$30</v>
      </c>
      <c r="F25" s="25" t="str">
        <f>"$30"</f>
        <v>$30</v>
      </c>
      <c r="G25" s="25" t="str">
        <f>"$30"</f>
        <v>$30</v>
      </c>
      <c r="H25" s="25" t="str">
        <f>"$30"</f>
        <v>$30</v>
      </c>
      <c r="I25" s="26" t="str">
        <f t="shared" si="14"/>
        <v>0%</v>
      </c>
      <c r="J25" s="26" t="str">
        <f t="shared" si="14"/>
        <v>0%</v>
      </c>
      <c r="K25" s="24" t="s">
        <v>61</v>
      </c>
      <c r="L25" s="27" t="s">
        <v>62</v>
      </c>
      <c r="M25" s="83" t="s">
        <v>63</v>
      </c>
      <c r="N25" s="27" t="str">
        <f t="shared" si="15"/>
        <v>0%</v>
      </c>
      <c r="O25" s="27" t="str">
        <f t="shared" si="15"/>
        <v>0%</v>
      </c>
      <c r="P25" s="27" t="str">
        <f t="shared" si="15"/>
        <v>0%</v>
      </c>
      <c r="Q25" s="27" t="str">
        <f t="shared" si="15"/>
        <v>0%</v>
      </c>
      <c r="R25" s="27" t="str">
        <f t="shared" si="15"/>
        <v>0%</v>
      </c>
      <c r="S25" s="27" t="str">
        <f t="shared" si="15"/>
        <v>0%</v>
      </c>
      <c r="T25" s="27" t="str">
        <f t="shared" si="15"/>
        <v>0%</v>
      </c>
      <c r="U25" s="83" t="s">
        <v>63</v>
      </c>
      <c r="V25" s="27" t="str">
        <f t="shared" si="15"/>
        <v>0%</v>
      </c>
      <c r="W25" s="27" t="str">
        <f t="shared" si="15"/>
        <v>0%</v>
      </c>
      <c r="X25" s="27" t="str">
        <f t="shared" si="15"/>
        <v>0%</v>
      </c>
      <c r="Y25" s="91" t="s">
        <v>64</v>
      </c>
    </row>
    <row r="26" spans="1:26" s="50" customFormat="1" ht="60" x14ac:dyDescent="0.25">
      <c r="A26" s="45" t="s">
        <v>115</v>
      </c>
      <c r="B26" s="58" t="s">
        <v>67</v>
      </c>
      <c r="C26" s="24" t="s">
        <v>60</v>
      </c>
      <c r="D26" s="24" t="str">
        <f>""</f>
        <v/>
      </c>
      <c r="E26" s="25" t="str">
        <f>"$0"</f>
        <v>$0</v>
      </c>
      <c r="F26" s="25" t="str">
        <f>"$0"</f>
        <v>$0</v>
      </c>
      <c r="G26" s="25" t="str">
        <f>"$0"</f>
        <v>$0</v>
      </c>
      <c r="H26" s="25" t="str">
        <f>"$0"</f>
        <v>$0</v>
      </c>
      <c r="I26" s="26" t="str">
        <f t="shared" si="14"/>
        <v>0%</v>
      </c>
      <c r="J26" s="26" t="str">
        <f t="shared" si="14"/>
        <v>0%</v>
      </c>
      <c r="K26" s="24" t="s">
        <v>61</v>
      </c>
      <c r="L26" s="27" t="s">
        <v>62</v>
      </c>
      <c r="M26" s="83" t="s">
        <v>63</v>
      </c>
      <c r="N26" s="27" t="str">
        <f t="shared" si="15"/>
        <v>0%</v>
      </c>
      <c r="O26" s="27" t="str">
        <f t="shared" si="15"/>
        <v>0%</v>
      </c>
      <c r="P26" s="27" t="str">
        <f t="shared" si="15"/>
        <v>0%</v>
      </c>
      <c r="Q26" s="27" t="str">
        <f t="shared" si="15"/>
        <v>0%</v>
      </c>
      <c r="R26" s="27" t="str">
        <f t="shared" si="15"/>
        <v>0%</v>
      </c>
      <c r="S26" s="27" t="str">
        <f t="shared" si="15"/>
        <v>0%</v>
      </c>
      <c r="T26" s="27" t="str">
        <f t="shared" si="15"/>
        <v>0%</v>
      </c>
      <c r="U26" s="83" t="s">
        <v>63</v>
      </c>
      <c r="V26" s="27" t="str">
        <f t="shared" si="15"/>
        <v>0%</v>
      </c>
      <c r="W26" s="27" t="str">
        <f t="shared" si="15"/>
        <v>0%</v>
      </c>
      <c r="X26" s="27" t="str">
        <f t="shared" si="15"/>
        <v>0%</v>
      </c>
      <c r="Y26" s="91" t="s">
        <v>64</v>
      </c>
    </row>
    <row r="27" spans="1:26" s="50" customFormat="1" ht="60" x14ac:dyDescent="0.25">
      <c r="A27" s="45" t="s">
        <v>116</v>
      </c>
      <c r="B27" s="58" t="s">
        <v>67</v>
      </c>
      <c r="C27" s="24" t="s">
        <v>60</v>
      </c>
      <c r="D27" s="24" t="str">
        <f>""</f>
        <v/>
      </c>
      <c r="E27" s="25" t="str">
        <f>"$10"</f>
        <v>$10</v>
      </c>
      <c r="F27" s="25" t="str">
        <f>"$10"</f>
        <v>$10</v>
      </c>
      <c r="G27" s="25" t="str">
        <f>"$10"</f>
        <v>$10</v>
      </c>
      <c r="H27" s="25" t="str">
        <f>"$10"</f>
        <v>$10</v>
      </c>
      <c r="I27" s="26" t="str">
        <f t="shared" si="14"/>
        <v>0%</v>
      </c>
      <c r="J27" s="26" t="str">
        <f t="shared" si="14"/>
        <v>0%</v>
      </c>
      <c r="K27" s="24" t="s">
        <v>61</v>
      </c>
      <c r="L27" s="27" t="s">
        <v>62</v>
      </c>
      <c r="M27" s="83" t="s">
        <v>63</v>
      </c>
      <c r="N27" s="27" t="str">
        <f t="shared" si="15"/>
        <v>0%</v>
      </c>
      <c r="O27" s="27" t="str">
        <f t="shared" si="15"/>
        <v>0%</v>
      </c>
      <c r="P27" s="27" t="str">
        <f t="shared" si="15"/>
        <v>0%</v>
      </c>
      <c r="Q27" s="27" t="str">
        <f t="shared" si="15"/>
        <v>0%</v>
      </c>
      <c r="R27" s="27" t="str">
        <f t="shared" si="15"/>
        <v>0%</v>
      </c>
      <c r="S27" s="27" t="str">
        <f t="shared" si="15"/>
        <v>0%</v>
      </c>
      <c r="T27" s="27" t="str">
        <f t="shared" si="15"/>
        <v>0%</v>
      </c>
      <c r="U27" s="83" t="s">
        <v>63</v>
      </c>
      <c r="V27" s="27" t="str">
        <f t="shared" si="15"/>
        <v>0%</v>
      </c>
      <c r="W27" s="27" t="str">
        <f t="shared" si="15"/>
        <v>0%</v>
      </c>
      <c r="X27" s="27" t="str">
        <f t="shared" si="15"/>
        <v>0%</v>
      </c>
      <c r="Y27" s="91" t="s">
        <v>64</v>
      </c>
    </row>
    <row r="28" spans="1:26" s="50" customFormat="1" ht="60" x14ac:dyDescent="0.25">
      <c r="A28" s="45" t="s">
        <v>117</v>
      </c>
      <c r="B28" s="58" t="s">
        <v>71</v>
      </c>
      <c r="C28" s="24" t="s">
        <v>60</v>
      </c>
      <c r="D28" s="24" t="str">
        <f>""</f>
        <v/>
      </c>
      <c r="E28" s="25" t="str">
        <f>"$30"</f>
        <v>$30</v>
      </c>
      <c r="F28" s="25" t="str">
        <f>"$30"</f>
        <v>$30</v>
      </c>
      <c r="G28" s="25" t="str">
        <f>"$30"</f>
        <v>$30</v>
      </c>
      <c r="H28" s="25" t="str">
        <f>"$30"</f>
        <v>$30</v>
      </c>
      <c r="I28" s="26" t="str">
        <f t="shared" si="14"/>
        <v>0%</v>
      </c>
      <c r="J28" s="26" t="str">
        <f t="shared" si="14"/>
        <v>0%</v>
      </c>
      <c r="K28" s="24" t="s">
        <v>61</v>
      </c>
      <c r="L28" s="27" t="s">
        <v>62</v>
      </c>
      <c r="M28" s="83" t="s">
        <v>63</v>
      </c>
      <c r="N28" s="27" t="str">
        <f t="shared" si="15"/>
        <v>0%</v>
      </c>
      <c r="O28" s="27" t="str">
        <f t="shared" si="15"/>
        <v>0%</v>
      </c>
      <c r="P28" s="27" t="str">
        <f t="shared" si="15"/>
        <v>0%</v>
      </c>
      <c r="Q28" s="27" t="str">
        <f t="shared" si="15"/>
        <v>0%</v>
      </c>
      <c r="R28" s="27" t="str">
        <f t="shared" si="15"/>
        <v>0%</v>
      </c>
      <c r="S28" s="27" t="str">
        <f t="shared" si="15"/>
        <v>0%</v>
      </c>
      <c r="T28" s="27" t="str">
        <f t="shared" si="15"/>
        <v>0%</v>
      </c>
      <c r="U28" s="83" t="s">
        <v>63</v>
      </c>
      <c r="V28" s="27" t="str">
        <f t="shared" si="15"/>
        <v>0%</v>
      </c>
      <c r="W28" s="27" t="str">
        <f t="shared" si="15"/>
        <v>0%</v>
      </c>
      <c r="X28" s="27" t="str">
        <f t="shared" si="15"/>
        <v>0%</v>
      </c>
      <c r="Y28" s="91" t="s">
        <v>64</v>
      </c>
    </row>
    <row r="29" spans="1:26" s="50" customFormat="1" ht="75" x14ac:dyDescent="0.25">
      <c r="A29" s="46" t="s">
        <v>118</v>
      </c>
      <c r="B29" s="24" t="s">
        <v>67</v>
      </c>
      <c r="C29" s="24" t="s">
        <v>60</v>
      </c>
      <c r="D29" s="24" t="str">
        <f>""</f>
        <v/>
      </c>
      <c r="E29" s="25" t="str">
        <f>"$10"</f>
        <v>$10</v>
      </c>
      <c r="F29" s="25" t="str">
        <f>"$10"</f>
        <v>$10</v>
      </c>
      <c r="G29" s="25" t="str">
        <f>"$10"</f>
        <v>$10</v>
      </c>
      <c r="H29" s="25" t="str">
        <f>"$10"</f>
        <v>$10</v>
      </c>
      <c r="I29" s="26" t="str">
        <f t="shared" ref="I29:J31" si="16">"10%"</f>
        <v>10%</v>
      </c>
      <c r="J29" s="26" t="str">
        <f t="shared" si="16"/>
        <v>10%</v>
      </c>
      <c r="K29" s="24" t="s">
        <v>61</v>
      </c>
      <c r="L29" s="27" t="s">
        <v>62</v>
      </c>
      <c r="M29" s="83" t="s">
        <v>75</v>
      </c>
      <c r="N29" s="27" t="str">
        <f t="shared" ref="N29:X31" si="17">"10%"</f>
        <v>10%</v>
      </c>
      <c r="O29" s="27" t="str">
        <f t="shared" si="17"/>
        <v>10%</v>
      </c>
      <c r="P29" s="27" t="str">
        <f t="shared" si="17"/>
        <v>10%</v>
      </c>
      <c r="Q29" s="27" t="str">
        <f t="shared" si="17"/>
        <v>10%</v>
      </c>
      <c r="R29" s="27" t="str">
        <f t="shared" si="17"/>
        <v>10%</v>
      </c>
      <c r="S29" s="27" t="str">
        <f t="shared" si="17"/>
        <v>10%</v>
      </c>
      <c r="T29" s="27" t="str">
        <f t="shared" si="17"/>
        <v>10%</v>
      </c>
      <c r="U29" s="83" t="s">
        <v>75</v>
      </c>
      <c r="V29" s="27" t="str">
        <f t="shared" si="17"/>
        <v>10%</v>
      </c>
      <c r="W29" s="27" t="str">
        <f t="shared" si="17"/>
        <v>10%</v>
      </c>
      <c r="X29" s="27" t="str">
        <f t="shared" si="17"/>
        <v>10%</v>
      </c>
      <c r="Y29" s="91" t="s">
        <v>76</v>
      </c>
    </row>
    <row r="30" spans="1:26" s="50" customFormat="1" ht="75" x14ac:dyDescent="0.25">
      <c r="A30" s="46" t="s">
        <v>125</v>
      </c>
      <c r="B30" s="24" t="s">
        <v>78</v>
      </c>
      <c r="C30" s="24" t="s">
        <v>60</v>
      </c>
      <c r="D30" s="24" t="str">
        <f>""</f>
        <v/>
      </c>
      <c r="E30" s="25" t="s">
        <v>120</v>
      </c>
      <c r="F30" s="25" t="str">
        <f>"$10"</f>
        <v>$10</v>
      </c>
      <c r="G30" s="25" t="str">
        <f>"$10"</f>
        <v>$10</v>
      </c>
      <c r="H30" s="25" t="str">
        <f>"$10"</f>
        <v>$10</v>
      </c>
      <c r="I30" s="26" t="str">
        <f t="shared" si="16"/>
        <v>10%</v>
      </c>
      <c r="J30" s="26" t="str">
        <f t="shared" si="16"/>
        <v>10%</v>
      </c>
      <c r="K30" s="24" t="s">
        <v>61</v>
      </c>
      <c r="L30" s="27" t="s">
        <v>62</v>
      </c>
      <c r="M30" s="83" t="s">
        <v>75</v>
      </c>
      <c r="N30" s="27" t="str">
        <f t="shared" si="17"/>
        <v>10%</v>
      </c>
      <c r="O30" s="27" t="str">
        <f t="shared" si="17"/>
        <v>10%</v>
      </c>
      <c r="P30" s="27" t="str">
        <f t="shared" si="17"/>
        <v>10%</v>
      </c>
      <c r="Q30" s="27" t="str">
        <f t="shared" si="17"/>
        <v>10%</v>
      </c>
      <c r="R30" s="27" t="str">
        <f t="shared" si="17"/>
        <v>10%</v>
      </c>
      <c r="S30" s="27" t="str">
        <f t="shared" si="17"/>
        <v>10%</v>
      </c>
      <c r="T30" s="27" t="str">
        <f t="shared" si="17"/>
        <v>10%</v>
      </c>
      <c r="U30" s="83" t="s">
        <v>75</v>
      </c>
      <c r="V30" s="27" t="str">
        <f t="shared" si="17"/>
        <v>10%</v>
      </c>
      <c r="W30" s="27" t="str">
        <f t="shared" si="17"/>
        <v>10%</v>
      </c>
      <c r="X30" s="27" t="str">
        <f t="shared" si="17"/>
        <v>10%</v>
      </c>
      <c r="Y30" s="91" t="s">
        <v>76</v>
      </c>
    </row>
    <row r="31" spans="1:26" s="50" customFormat="1" ht="75" x14ac:dyDescent="0.25">
      <c r="A31" s="46" t="s">
        <v>121</v>
      </c>
      <c r="B31" s="24" t="s">
        <v>71</v>
      </c>
      <c r="C31" s="24" t="s">
        <v>60</v>
      </c>
      <c r="D31" s="24" t="str">
        <f>""</f>
        <v/>
      </c>
      <c r="E31" s="25" t="str">
        <f>"$20"</f>
        <v>$20</v>
      </c>
      <c r="F31" s="25" t="str">
        <f>"$20"</f>
        <v>$20</v>
      </c>
      <c r="G31" s="25" t="str">
        <f>"$20"</f>
        <v>$20</v>
      </c>
      <c r="H31" s="25" t="str">
        <f>"$20"</f>
        <v>$20</v>
      </c>
      <c r="I31" s="26" t="str">
        <f t="shared" si="16"/>
        <v>10%</v>
      </c>
      <c r="J31" s="26" t="str">
        <f t="shared" si="16"/>
        <v>10%</v>
      </c>
      <c r="K31" s="24" t="s">
        <v>61</v>
      </c>
      <c r="L31" s="27" t="s">
        <v>62</v>
      </c>
      <c r="M31" s="83" t="s">
        <v>75</v>
      </c>
      <c r="N31" s="27" t="str">
        <f t="shared" si="17"/>
        <v>10%</v>
      </c>
      <c r="O31" s="27" t="str">
        <f t="shared" si="17"/>
        <v>10%</v>
      </c>
      <c r="P31" s="27" t="str">
        <f t="shared" si="17"/>
        <v>10%</v>
      </c>
      <c r="Q31" s="27" t="str">
        <f t="shared" si="17"/>
        <v>10%</v>
      </c>
      <c r="R31" s="27" t="str">
        <f t="shared" si="17"/>
        <v>10%</v>
      </c>
      <c r="S31" s="27" t="str">
        <f t="shared" si="17"/>
        <v>10%</v>
      </c>
      <c r="T31" s="27" t="str">
        <f t="shared" si="17"/>
        <v>10%</v>
      </c>
      <c r="U31" s="83" t="s">
        <v>75</v>
      </c>
      <c r="V31" s="27" t="str">
        <f t="shared" si="17"/>
        <v>10%</v>
      </c>
      <c r="W31" s="27" t="str">
        <f t="shared" si="17"/>
        <v>10%</v>
      </c>
      <c r="X31" s="27" t="str">
        <f t="shared" si="17"/>
        <v>10%</v>
      </c>
      <c r="Y31" s="91" t="s">
        <v>76</v>
      </c>
    </row>
  </sheetData>
  <pageMargins left="0" right="0" top="0.5" bottom="0.5" header="0" footer="0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Y6"/>
  <sheetViews>
    <sheetView workbookViewId="0">
      <selection activeCell="A3" sqref="A3"/>
    </sheetView>
  </sheetViews>
  <sheetFormatPr defaultColWidth="9.140625" defaultRowHeight="15" x14ac:dyDescent="0.25"/>
  <cols>
    <col min="1" max="1" width="32.85546875" style="65" customWidth="1"/>
    <col min="2" max="3" width="14.28515625" style="65" bestFit="1" customWidth="1"/>
    <col min="4" max="4" width="9.140625" style="65"/>
    <col min="5" max="8" width="4.7109375" style="65" bestFit="1" customWidth="1"/>
    <col min="9" max="9" width="9.28515625" style="65" bestFit="1" customWidth="1"/>
    <col min="10" max="10" width="4" style="65" bestFit="1" customWidth="1"/>
    <col min="11" max="11" width="4.5703125" style="65" bestFit="1" customWidth="1"/>
    <col min="12" max="12" width="3.7109375" style="65" bestFit="1" customWidth="1"/>
    <col min="13" max="13" width="5.7109375" style="65" bestFit="1" customWidth="1"/>
    <col min="14" max="14" width="28.5703125" style="65" bestFit="1" customWidth="1"/>
    <col min="15" max="17" width="11" style="65" bestFit="1" customWidth="1"/>
    <col min="18" max="18" width="28.5703125" style="65" bestFit="1" customWidth="1"/>
    <col min="19" max="19" width="4.5703125" style="65" bestFit="1" customWidth="1"/>
    <col min="20" max="20" width="29.85546875" style="65" bestFit="1" customWidth="1"/>
    <col min="21" max="21" width="5" style="65" bestFit="1" customWidth="1"/>
    <col min="22" max="22" width="28.7109375" style="65" bestFit="1" customWidth="1"/>
    <col min="23" max="23" width="5.5703125" style="65" bestFit="1" customWidth="1"/>
    <col min="24" max="24" width="4" style="65" bestFit="1" customWidth="1"/>
    <col min="25" max="25" width="17.28515625" style="65" customWidth="1"/>
    <col min="26" max="16384" width="9.140625" style="65"/>
  </cols>
  <sheetData>
    <row r="1" spans="1:25" s="50" customFormat="1" ht="15.75" x14ac:dyDescent="0.25">
      <c r="A1" s="57" t="s">
        <v>6</v>
      </c>
      <c r="B1" s="22" t="str">
        <f>""</f>
        <v/>
      </c>
      <c r="C1" s="22" t="str">
        <f>""</f>
        <v/>
      </c>
      <c r="D1" s="22" t="str">
        <f>""</f>
        <v/>
      </c>
      <c r="E1" s="22" t="str">
        <f>""</f>
        <v/>
      </c>
      <c r="F1" s="22" t="str">
        <f>""</f>
        <v/>
      </c>
      <c r="G1" s="22" t="str">
        <f>""</f>
        <v/>
      </c>
      <c r="H1" s="22" t="str">
        <f>""</f>
        <v/>
      </c>
      <c r="I1" s="22" t="str">
        <f>""</f>
        <v/>
      </c>
      <c r="J1" s="22" t="str">
        <f>""</f>
        <v/>
      </c>
      <c r="K1" s="22" t="str">
        <f>""</f>
        <v/>
      </c>
      <c r="L1" s="22" t="str">
        <f>""</f>
        <v/>
      </c>
      <c r="M1" s="22" t="str">
        <f>""</f>
        <v/>
      </c>
      <c r="N1" s="22" t="str">
        <f>""</f>
        <v/>
      </c>
      <c r="O1" s="22" t="str">
        <f>""</f>
        <v/>
      </c>
      <c r="P1" s="22" t="str">
        <f>""</f>
        <v/>
      </c>
      <c r="Q1" s="22" t="str">
        <f>""</f>
        <v/>
      </c>
      <c r="R1" s="22" t="str">
        <f>""</f>
        <v/>
      </c>
      <c r="S1" s="22" t="str">
        <f>""</f>
        <v/>
      </c>
      <c r="T1" s="22" t="str">
        <f>""</f>
        <v/>
      </c>
      <c r="U1" s="22" t="str">
        <f>""</f>
        <v/>
      </c>
      <c r="V1" s="22" t="str">
        <f>""</f>
        <v/>
      </c>
      <c r="W1" s="22" t="str">
        <f>""</f>
        <v/>
      </c>
      <c r="X1" s="22" t="str">
        <f>""</f>
        <v/>
      </c>
      <c r="Y1" s="22" t="str">
        <f>""</f>
        <v/>
      </c>
    </row>
    <row r="2" spans="1:25" s="50" customFormat="1" ht="45" x14ac:dyDescent="0.25">
      <c r="A2" s="55" t="s">
        <v>126</v>
      </c>
      <c r="B2" s="34" t="s">
        <v>59</v>
      </c>
      <c r="C2" s="42" t="s">
        <v>91</v>
      </c>
      <c r="D2" s="24" t="str">
        <f>""</f>
        <v/>
      </c>
      <c r="E2" s="35" t="str">
        <f>"$10"</f>
        <v>$10</v>
      </c>
      <c r="F2" s="34" t="str">
        <f>"$10"</f>
        <v>$10</v>
      </c>
      <c r="G2" s="34" t="str">
        <f>"$10"</f>
        <v>$10</v>
      </c>
      <c r="H2" s="34" t="str">
        <f>"$10"</f>
        <v>$10</v>
      </c>
      <c r="I2" s="34" t="s">
        <v>53</v>
      </c>
      <c r="J2" s="34" t="str">
        <f>"$0"</f>
        <v>$0</v>
      </c>
      <c r="K2" s="44" t="str">
        <f>"50%"</f>
        <v>50%</v>
      </c>
      <c r="L2" s="34" t="str">
        <f>"$0"</f>
        <v>$0</v>
      </c>
      <c r="M2" s="35" t="str">
        <f>"$100"</f>
        <v>$100</v>
      </c>
      <c r="N2" s="35" t="str">
        <f t="shared" ref="N2:S2" si="0">"$0"</f>
        <v>$0</v>
      </c>
      <c r="O2" s="35" t="str">
        <f t="shared" si="0"/>
        <v>$0</v>
      </c>
      <c r="P2" s="34" t="str">
        <f t="shared" si="0"/>
        <v>$0</v>
      </c>
      <c r="Q2" s="34" t="str">
        <f t="shared" si="0"/>
        <v>$0</v>
      </c>
      <c r="R2" s="35" t="str">
        <f t="shared" si="0"/>
        <v>$0</v>
      </c>
      <c r="S2" s="35" t="str">
        <f t="shared" si="0"/>
        <v>$0</v>
      </c>
      <c r="T2" s="59" t="s">
        <v>54</v>
      </c>
      <c r="U2" s="35" t="str">
        <f>"$100"</f>
        <v>$100</v>
      </c>
      <c r="V2" s="59" t="s">
        <v>55</v>
      </c>
      <c r="W2" s="36">
        <v>0</v>
      </c>
      <c r="X2" s="34" t="str">
        <f>"$10"</f>
        <v>$10</v>
      </c>
      <c r="Y2" s="63" t="s">
        <v>57</v>
      </c>
    </row>
    <row r="3" spans="1:25" s="50" customFormat="1" ht="45" x14ac:dyDescent="0.25">
      <c r="A3" s="55" t="s">
        <v>127</v>
      </c>
      <c r="B3" s="34" t="s">
        <v>59</v>
      </c>
      <c r="C3" s="34" t="s">
        <v>128</v>
      </c>
      <c r="D3" s="24" t="str">
        <f>""</f>
        <v/>
      </c>
      <c r="E3" s="35" t="str">
        <f>"$20"</f>
        <v>$20</v>
      </c>
      <c r="F3" s="34" t="str">
        <f>"$20"</f>
        <v>$20</v>
      </c>
      <c r="G3" s="34" t="str">
        <f>"$20"</f>
        <v>$20</v>
      </c>
      <c r="H3" s="34" t="str">
        <f>"$20"</f>
        <v>$20</v>
      </c>
      <c r="I3" s="34" t="s">
        <v>53</v>
      </c>
      <c r="J3" s="34" t="str">
        <f>"$0"</f>
        <v>$0</v>
      </c>
      <c r="K3" s="44" t="str">
        <f>"50%"</f>
        <v>50%</v>
      </c>
      <c r="L3" s="34" t="str">
        <f>"$0"</f>
        <v>$0</v>
      </c>
      <c r="M3" s="35" t="str">
        <f>"$100"</f>
        <v>$100</v>
      </c>
      <c r="N3" s="37" t="s">
        <v>129</v>
      </c>
      <c r="O3" s="37" t="s">
        <v>130</v>
      </c>
      <c r="P3" s="38" t="str">
        <f>"$100"</f>
        <v>$100</v>
      </c>
      <c r="Q3" s="38" t="str">
        <f>"$100"</f>
        <v>$100</v>
      </c>
      <c r="R3" s="39" t="str">
        <f>"$200"</f>
        <v>$200</v>
      </c>
      <c r="S3" s="35" t="str">
        <f>"$0"</f>
        <v>$0</v>
      </c>
      <c r="T3" s="59" t="s">
        <v>54</v>
      </c>
      <c r="U3" s="35" t="str">
        <f>"$100"</f>
        <v>$100</v>
      </c>
      <c r="V3" s="59" t="s">
        <v>55</v>
      </c>
      <c r="W3" s="36" t="str">
        <f>"20%"</f>
        <v>20%</v>
      </c>
      <c r="X3" s="34" t="str">
        <f>"$20"</f>
        <v>$20</v>
      </c>
      <c r="Y3" s="63" t="s">
        <v>57</v>
      </c>
    </row>
    <row r="4" spans="1:25" s="50" customFormat="1" ht="45" x14ac:dyDescent="0.25">
      <c r="A4" s="55" t="s">
        <v>131</v>
      </c>
      <c r="B4" s="34" t="s">
        <v>59</v>
      </c>
      <c r="C4" s="34" t="s">
        <v>85</v>
      </c>
      <c r="D4" s="24" t="str">
        <f>""</f>
        <v/>
      </c>
      <c r="E4" s="35" t="str">
        <f>"$20"</f>
        <v>$20</v>
      </c>
      <c r="F4" s="34" t="str">
        <f>"$20"</f>
        <v>$20</v>
      </c>
      <c r="G4" s="40" t="str">
        <f>"$40"</f>
        <v>$40</v>
      </c>
      <c r="H4" s="34" t="str">
        <f>"$20"</f>
        <v>$20</v>
      </c>
      <c r="I4" s="34" t="s">
        <v>53</v>
      </c>
      <c r="J4" s="34" t="str">
        <f>"$0"</f>
        <v>$0</v>
      </c>
      <c r="K4" s="44" t="str">
        <f>"50%"</f>
        <v>50%</v>
      </c>
      <c r="L4" s="34" t="str">
        <f>"$0"</f>
        <v>$0</v>
      </c>
      <c r="M4" s="35" t="str">
        <f>"$100"</f>
        <v>$100</v>
      </c>
      <c r="N4" s="37" t="s">
        <v>132</v>
      </c>
      <c r="O4" s="37" t="s">
        <v>133</v>
      </c>
      <c r="P4" s="37" t="s">
        <v>133</v>
      </c>
      <c r="Q4" s="37" t="s">
        <v>133</v>
      </c>
      <c r="R4" s="41" t="s">
        <v>132</v>
      </c>
      <c r="S4" s="35" t="str">
        <f>"$0"</f>
        <v>$0</v>
      </c>
      <c r="T4" s="59" t="s">
        <v>54</v>
      </c>
      <c r="U4" s="35" t="str">
        <f>"$100"</f>
        <v>$100</v>
      </c>
      <c r="V4" s="59" t="s">
        <v>55</v>
      </c>
      <c r="W4" s="36" t="str">
        <f>"20%"</f>
        <v>20%</v>
      </c>
      <c r="X4" s="40" t="str">
        <f>"$40"</f>
        <v>$40</v>
      </c>
      <c r="Y4" s="63" t="s">
        <v>57</v>
      </c>
    </row>
    <row r="5" spans="1:25" s="50" customFormat="1" ht="45" x14ac:dyDescent="0.25">
      <c r="A5" s="55" t="s">
        <v>134</v>
      </c>
      <c r="B5" s="34" t="s">
        <v>59</v>
      </c>
      <c r="C5" s="24" t="s">
        <v>135</v>
      </c>
      <c r="D5" s="24" t="str">
        <f>""</f>
        <v/>
      </c>
      <c r="E5" s="35" t="str">
        <f>"$30"</f>
        <v>$30</v>
      </c>
      <c r="F5" s="34" t="str">
        <f>"$30"</f>
        <v>$30</v>
      </c>
      <c r="G5" s="40" t="str">
        <f>"$40"</f>
        <v>$40</v>
      </c>
      <c r="H5" s="34" t="str">
        <f>"$30"</f>
        <v>$30</v>
      </c>
      <c r="I5" s="34" t="s">
        <v>53</v>
      </c>
      <c r="J5" s="34" t="str">
        <f>"$0"</f>
        <v>$0</v>
      </c>
      <c r="K5" s="44" t="str">
        <f>"50%"</f>
        <v>50%</v>
      </c>
      <c r="L5" s="34" t="str">
        <f>"$0"</f>
        <v>$0</v>
      </c>
      <c r="M5" s="35" t="str">
        <f>"$150"</f>
        <v>$150</v>
      </c>
      <c r="N5" s="37" t="s">
        <v>136</v>
      </c>
      <c r="O5" s="37" t="s">
        <v>132</v>
      </c>
      <c r="P5" s="37" t="s">
        <v>132</v>
      </c>
      <c r="Q5" s="37" t="s">
        <v>132</v>
      </c>
      <c r="R5" s="37" t="s">
        <v>136</v>
      </c>
      <c r="S5" s="35" t="str">
        <f>"$0"</f>
        <v>$0</v>
      </c>
      <c r="T5" s="59" t="s">
        <v>54</v>
      </c>
      <c r="U5" s="35" t="str">
        <f>"$100"</f>
        <v>$100</v>
      </c>
      <c r="V5" s="59" t="s">
        <v>55</v>
      </c>
      <c r="W5" s="36" t="str">
        <f>"50%"</f>
        <v>50%</v>
      </c>
      <c r="X5" s="40" t="str">
        <f>"$40"</f>
        <v>$40</v>
      </c>
      <c r="Y5" s="63" t="s">
        <v>57</v>
      </c>
    </row>
    <row r="6" spans="1:25" ht="45" x14ac:dyDescent="0.25">
      <c r="A6" s="56" t="s">
        <v>137</v>
      </c>
      <c r="B6" s="42" t="s">
        <v>138</v>
      </c>
      <c r="C6" s="42" t="s">
        <v>139</v>
      </c>
      <c r="E6" s="73">
        <v>30</v>
      </c>
      <c r="F6" s="73">
        <v>30</v>
      </c>
      <c r="G6" s="73">
        <v>40</v>
      </c>
      <c r="H6" s="73">
        <v>30</v>
      </c>
      <c r="I6" s="42" t="s">
        <v>53</v>
      </c>
      <c r="J6" s="73">
        <v>0</v>
      </c>
      <c r="K6" s="44" t="str">
        <f>"50%"</f>
        <v>50%</v>
      </c>
      <c r="L6" s="74">
        <v>0</v>
      </c>
      <c r="M6" s="73">
        <v>150</v>
      </c>
      <c r="N6" s="75" t="s">
        <v>140</v>
      </c>
      <c r="O6" s="75" t="s">
        <v>141</v>
      </c>
      <c r="P6" s="75" t="s">
        <v>141</v>
      </c>
      <c r="Q6" s="75" t="s">
        <v>141</v>
      </c>
      <c r="R6" s="75" t="s">
        <v>140</v>
      </c>
      <c r="S6" s="35" t="str">
        <f>"$0"</f>
        <v>$0</v>
      </c>
      <c r="T6" s="59" t="s">
        <v>54</v>
      </c>
      <c r="U6" s="35" t="str">
        <f>"$100"</f>
        <v>$100</v>
      </c>
      <c r="V6" s="59" t="s">
        <v>55</v>
      </c>
      <c r="W6" s="36" t="str">
        <f>"50%"</f>
        <v>50%</v>
      </c>
      <c r="X6" s="42" t="str">
        <f>"$40"</f>
        <v>$40</v>
      </c>
      <c r="Y6" s="63" t="s">
        <v>57</v>
      </c>
    </row>
  </sheetData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Y6"/>
  <sheetViews>
    <sheetView workbookViewId="0">
      <selection activeCell="A3" sqref="A3"/>
    </sheetView>
  </sheetViews>
  <sheetFormatPr defaultRowHeight="15" x14ac:dyDescent="0.25"/>
  <cols>
    <col min="1" max="1" width="34.7109375" bestFit="1" customWidth="1"/>
    <col min="3" max="3" width="14.28515625" bestFit="1" customWidth="1"/>
    <col min="5" max="8" width="4" bestFit="1" customWidth="1"/>
    <col min="9" max="10" width="3" bestFit="1" customWidth="1"/>
    <col min="11" max="11" width="4.5703125" bestFit="1" customWidth="1"/>
    <col min="12" max="12" width="3" bestFit="1" customWidth="1"/>
    <col min="13" max="13" width="5" bestFit="1" customWidth="1"/>
    <col min="14" max="15" width="11" bestFit="1" customWidth="1"/>
    <col min="16" max="17" width="5" bestFit="1" customWidth="1"/>
    <col min="18" max="18" width="11" bestFit="1" customWidth="1"/>
    <col min="19" max="19" width="4" bestFit="1" customWidth="1"/>
    <col min="20" max="20" width="29.85546875" bestFit="1" customWidth="1"/>
    <col min="21" max="21" width="5" bestFit="1" customWidth="1"/>
    <col min="22" max="22" width="28.7109375" bestFit="1" customWidth="1"/>
    <col min="23" max="23" width="4.5703125" bestFit="1" customWidth="1"/>
    <col min="24" max="24" width="4" bestFit="1" customWidth="1"/>
    <col min="25" max="25" width="16.42578125" customWidth="1"/>
  </cols>
  <sheetData>
    <row r="1" spans="1:25" s="50" customFormat="1" ht="15.75" x14ac:dyDescent="0.25">
      <c r="A1" s="57" t="s">
        <v>6</v>
      </c>
      <c r="B1" s="22" t="str">
        <f>""</f>
        <v/>
      </c>
      <c r="C1" s="22" t="str">
        <f>""</f>
        <v/>
      </c>
      <c r="D1" s="22" t="str">
        <f>""</f>
        <v/>
      </c>
      <c r="E1" s="22" t="str">
        <f>""</f>
        <v/>
      </c>
      <c r="F1" s="22" t="str">
        <f>""</f>
        <v/>
      </c>
      <c r="G1" s="22" t="str">
        <f>""</f>
        <v/>
      </c>
      <c r="H1" s="22" t="str">
        <f>""</f>
        <v/>
      </c>
      <c r="I1" s="22" t="str">
        <f>""</f>
        <v/>
      </c>
      <c r="J1" s="22" t="str">
        <f>""</f>
        <v/>
      </c>
      <c r="K1" s="22" t="str">
        <f>""</f>
        <v/>
      </c>
      <c r="L1" s="22" t="str">
        <f>""</f>
        <v/>
      </c>
      <c r="M1" s="22" t="str">
        <f>""</f>
        <v/>
      </c>
      <c r="N1" s="22" t="str">
        <f>""</f>
        <v/>
      </c>
      <c r="O1" s="22" t="str">
        <f>""</f>
        <v/>
      </c>
      <c r="P1" s="22" t="str">
        <f>""</f>
        <v/>
      </c>
      <c r="Q1" s="22" t="str">
        <f>""</f>
        <v/>
      </c>
      <c r="R1" s="22" t="str">
        <f>""</f>
        <v/>
      </c>
      <c r="S1" s="22" t="str">
        <f>""</f>
        <v/>
      </c>
      <c r="T1" s="22" t="str">
        <f>""</f>
        <v/>
      </c>
      <c r="U1" s="22" t="str">
        <f>""</f>
        <v/>
      </c>
      <c r="V1" s="22" t="str">
        <f>""</f>
        <v/>
      </c>
      <c r="W1" s="22" t="str">
        <f>""</f>
        <v/>
      </c>
      <c r="X1" s="22" t="str">
        <f>""</f>
        <v/>
      </c>
      <c r="Y1" s="22" t="str">
        <f>""</f>
        <v/>
      </c>
    </row>
    <row r="2" spans="1:25" s="50" customFormat="1" ht="45" x14ac:dyDescent="0.25">
      <c r="A2" s="60" t="s">
        <v>142</v>
      </c>
      <c r="B2" s="34" t="s">
        <v>59</v>
      </c>
      <c r="C2" s="42" t="s">
        <v>91</v>
      </c>
      <c r="D2" s="24" t="str">
        <f>""</f>
        <v/>
      </c>
      <c r="E2" s="35" t="str">
        <f>"$10"</f>
        <v>$10</v>
      </c>
      <c r="F2" s="34" t="str">
        <f>"$10"</f>
        <v>$10</v>
      </c>
      <c r="G2" s="34">
        <v>10</v>
      </c>
      <c r="H2" s="34" t="str">
        <f t="shared" ref="H2:J4" si="0">"$0"</f>
        <v>$0</v>
      </c>
      <c r="I2" s="42" t="str">
        <f t="shared" si="0"/>
        <v>$0</v>
      </c>
      <c r="J2" s="34" t="str">
        <f t="shared" si="0"/>
        <v>$0</v>
      </c>
      <c r="K2" s="44" t="str">
        <f>"50%"</f>
        <v>50%</v>
      </c>
      <c r="L2" s="43" t="str">
        <f>"$0"</f>
        <v>$0</v>
      </c>
      <c r="M2" s="35" t="str">
        <f>"$100"</f>
        <v>$100</v>
      </c>
      <c r="N2" s="35" t="str">
        <f>"$0"</f>
        <v>$0</v>
      </c>
      <c r="O2" s="43" t="str">
        <f>"$0"</f>
        <v>$0</v>
      </c>
      <c r="P2" s="34" t="str">
        <f>"$0"</f>
        <v>$0</v>
      </c>
      <c r="Q2" s="34" t="str">
        <f>"$0"</f>
        <v>$0</v>
      </c>
      <c r="R2" s="35" t="str">
        <f>"$0"</f>
        <v>$0</v>
      </c>
      <c r="S2" s="35" t="str">
        <f>"$10"</f>
        <v>$10</v>
      </c>
      <c r="T2" s="59" t="s">
        <v>54</v>
      </c>
      <c r="U2" s="35" t="str">
        <f>"$100"</f>
        <v>$100</v>
      </c>
      <c r="V2" s="59" t="s">
        <v>55</v>
      </c>
      <c r="W2" s="36">
        <v>0</v>
      </c>
      <c r="X2" s="42" t="str">
        <f>"$10"</f>
        <v>$10</v>
      </c>
      <c r="Y2" s="64" t="s">
        <v>143</v>
      </c>
    </row>
    <row r="3" spans="1:25" s="50" customFormat="1" ht="45" x14ac:dyDescent="0.25">
      <c r="A3" s="60" t="s">
        <v>144</v>
      </c>
      <c r="B3" s="34" t="s">
        <v>59</v>
      </c>
      <c r="C3" s="42" t="s">
        <v>128</v>
      </c>
      <c r="D3" s="24" t="str">
        <f>""</f>
        <v/>
      </c>
      <c r="E3" s="35" t="str">
        <f>"$20"</f>
        <v>$20</v>
      </c>
      <c r="F3" s="34" t="str">
        <f>"$20"</f>
        <v>$20</v>
      </c>
      <c r="G3" s="34">
        <v>20</v>
      </c>
      <c r="H3" s="42" t="str">
        <f t="shared" si="0"/>
        <v>$0</v>
      </c>
      <c r="I3" s="42" t="str">
        <f t="shared" si="0"/>
        <v>$0</v>
      </c>
      <c r="J3" s="34" t="str">
        <f t="shared" si="0"/>
        <v>$0</v>
      </c>
      <c r="K3" s="44" t="str">
        <f>"50%"</f>
        <v>50%</v>
      </c>
      <c r="L3" s="42" t="str">
        <f>"$0"</f>
        <v>$0</v>
      </c>
      <c r="M3" s="35" t="str">
        <f>"$100"</f>
        <v>$100</v>
      </c>
      <c r="N3" s="34" t="s">
        <v>132</v>
      </c>
      <c r="O3" s="34" t="s">
        <v>132</v>
      </c>
      <c r="P3" s="34" t="str">
        <f>"$100"</f>
        <v>$100</v>
      </c>
      <c r="Q3" s="34" t="str">
        <f>"$150"</f>
        <v>$150</v>
      </c>
      <c r="R3" s="34" t="s">
        <v>132</v>
      </c>
      <c r="S3" s="35" t="str">
        <f>"$20"</f>
        <v>$20</v>
      </c>
      <c r="T3" s="59" t="s">
        <v>54</v>
      </c>
      <c r="U3" s="35" t="str">
        <f>"$100"</f>
        <v>$100</v>
      </c>
      <c r="V3" s="59" t="s">
        <v>55</v>
      </c>
      <c r="W3" s="36" t="str">
        <f>"20%"</f>
        <v>20%</v>
      </c>
      <c r="X3" s="42" t="str">
        <f>"$20"</f>
        <v>$20</v>
      </c>
      <c r="Y3" s="64" t="s">
        <v>143</v>
      </c>
    </row>
    <row r="4" spans="1:25" s="50" customFormat="1" ht="45" x14ac:dyDescent="0.25">
      <c r="A4" s="60" t="s">
        <v>145</v>
      </c>
      <c r="B4" s="34" t="s">
        <v>59</v>
      </c>
      <c r="C4" s="42" t="s">
        <v>85</v>
      </c>
      <c r="D4" s="24" t="str">
        <f>""</f>
        <v/>
      </c>
      <c r="E4" s="35" t="str">
        <f>"$25"</f>
        <v>$25</v>
      </c>
      <c r="F4" s="34" t="str">
        <f>"$25"</f>
        <v>$25</v>
      </c>
      <c r="G4" s="34">
        <v>25</v>
      </c>
      <c r="H4" s="42" t="str">
        <f t="shared" si="0"/>
        <v>$0</v>
      </c>
      <c r="I4" s="42" t="str">
        <f t="shared" si="0"/>
        <v>$0</v>
      </c>
      <c r="J4" s="34" t="str">
        <f t="shared" si="0"/>
        <v>$0</v>
      </c>
      <c r="K4" s="44" t="str">
        <f>"50%"</f>
        <v>50%</v>
      </c>
      <c r="L4" s="42" t="str">
        <f>"$0"</f>
        <v>$0</v>
      </c>
      <c r="M4" s="35" t="str">
        <f>"$100"</f>
        <v>$100</v>
      </c>
      <c r="N4" s="34" t="s">
        <v>141</v>
      </c>
      <c r="O4" s="34" t="s">
        <v>141</v>
      </c>
      <c r="P4" s="34" t="str">
        <f>"$150"</f>
        <v>$150</v>
      </c>
      <c r="Q4" s="34" t="str">
        <f>"$300"</f>
        <v>$300</v>
      </c>
      <c r="R4" s="34" t="s">
        <v>141</v>
      </c>
      <c r="S4" s="35" t="str">
        <f>"$25"</f>
        <v>$25</v>
      </c>
      <c r="T4" s="59" t="s">
        <v>54</v>
      </c>
      <c r="U4" s="35" t="str">
        <f>"$100"</f>
        <v>$100</v>
      </c>
      <c r="V4" s="59" t="s">
        <v>55</v>
      </c>
      <c r="W4" s="36" t="str">
        <f>"20%"</f>
        <v>20%</v>
      </c>
      <c r="X4" s="42" t="str">
        <f>"$25"</f>
        <v>$25</v>
      </c>
      <c r="Y4" s="64" t="s">
        <v>143</v>
      </c>
    </row>
    <row r="5" spans="1:25" s="50" customFormat="1" ht="45" x14ac:dyDescent="0.25">
      <c r="A5" s="55" t="s">
        <v>146</v>
      </c>
      <c r="B5" s="34" t="s">
        <v>59</v>
      </c>
      <c r="C5" s="42" t="s">
        <v>128</v>
      </c>
      <c r="D5" s="24" t="str">
        <f>""</f>
        <v/>
      </c>
      <c r="E5" s="35" t="str">
        <f>"$30"</f>
        <v>$30</v>
      </c>
      <c r="F5" s="34" t="str">
        <f>"$30"</f>
        <v>$30</v>
      </c>
      <c r="G5" s="34">
        <v>30</v>
      </c>
      <c r="H5" s="42" t="str">
        <f>"$30"</f>
        <v>$30</v>
      </c>
      <c r="I5" s="42" t="str">
        <f>"$0"</f>
        <v>$0</v>
      </c>
      <c r="J5" s="34" t="str">
        <f>"$0"</f>
        <v>$0</v>
      </c>
      <c r="K5" s="44" t="str">
        <f>"50%"</f>
        <v>50%</v>
      </c>
      <c r="L5" s="42" t="str">
        <f>"$0"</f>
        <v>$0</v>
      </c>
      <c r="M5" s="35" t="str">
        <f>"$150"</f>
        <v>$150</v>
      </c>
      <c r="N5" s="36">
        <v>0.2</v>
      </c>
      <c r="O5" s="43" t="str">
        <f t="shared" ref="O5:Q5" si="1">"$0"</f>
        <v>$0</v>
      </c>
      <c r="P5" s="34" t="str">
        <f t="shared" si="1"/>
        <v>$0</v>
      </c>
      <c r="Q5" s="34" t="str">
        <f t="shared" si="1"/>
        <v>$0</v>
      </c>
      <c r="R5" s="36" t="str">
        <f>"20%"</f>
        <v>20%</v>
      </c>
      <c r="S5" s="35" t="str">
        <f>"$30"</f>
        <v>$30</v>
      </c>
      <c r="T5" s="59" t="s">
        <v>54</v>
      </c>
      <c r="U5" s="35" t="str">
        <f>"$100"</f>
        <v>$100</v>
      </c>
      <c r="V5" s="59" t="s">
        <v>55</v>
      </c>
      <c r="W5" s="36" t="str">
        <f>"20%"</f>
        <v>20%</v>
      </c>
      <c r="X5" s="43" t="str">
        <f>"$30"</f>
        <v>$30</v>
      </c>
      <c r="Y5" s="64" t="s">
        <v>143</v>
      </c>
    </row>
    <row r="6" spans="1:25" s="50" customFormat="1" ht="45" x14ac:dyDescent="0.25">
      <c r="A6" s="55" t="s">
        <v>147</v>
      </c>
      <c r="B6" s="34" t="s">
        <v>59</v>
      </c>
      <c r="C6" s="42" t="s">
        <v>139</v>
      </c>
      <c r="D6" s="24" t="str">
        <f>""</f>
        <v/>
      </c>
      <c r="E6" s="35" t="str">
        <f>"$40"</f>
        <v>$40</v>
      </c>
      <c r="F6" s="35" t="str">
        <f>"$40"</f>
        <v>$40</v>
      </c>
      <c r="G6" s="34" t="str">
        <f>"$50"</f>
        <v>$50</v>
      </c>
      <c r="H6" s="42" t="str">
        <f>"$0"</f>
        <v>$0</v>
      </c>
      <c r="I6" s="42" t="str">
        <f>"$0"</f>
        <v>$0</v>
      </c>
      <c r="J6" s="42" t="str">
        <f>"$0"</f>
        <v>$0</v>
      </c>
      <c r="K6" s="44" t="str">
        <f>"50%"</f>
        <v>50%</v>
      </c>
      <c r="L6" s="42" t="str">
        <f>"$0"</f>
        <v>$0</v>
      </c>
      <c r="M6" s="35" t="str">
        <f>"$200"</f>
        <v>$200</v>
      </c>
      <c r="N6" s="36" t="str">
        <f>"40%"</f>
        <v>40%</v>
      </c>
      <c r="O6" s="43" t="str">
        <f>"$0"</f>
        <v>$0</v>
      </c>
      <c r="P6" s="34" t="str">
        <f>"40%"</f>
        <v>40%</v>
      </c>
      <c r="Q6" s="34" t="str">
        <f>"40%"</f>
        <v>40%</v>
      </c>
      <c r="R6" s="36" t="str">
        <f>"40%"</f>
        <v>40%</v>
      </c>
      <c r="S6" s="35" t="str">
        <f>"$40"</f>
        <v>$40</v>
      </c>
      <c r="T6" s="59" t="s">
        <v>54</v>
      </c>
      <c r="U6" s="35" t="str">
        <f>"$100"</f>
        <v>$100</v>
      </c>
      <c r="V6" s="59" t="s">
        <v>55</v>
      </c>
      <c r="W6" s="36">
        <v>0.4</v>
      </c>
      <c r="X6" s="43" t="str">
        <f>"$40"</f>
        <v>$40</v>
      </c>
      <c r="Y6" s="64" t="s">
        <v>143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Y11"/>
  <sheetViews>
    <sheetView zoomScale="115" zoomScaleNormal="115" workbookViewId="0"/>
  </sheetViews>
  <sheetFormatPr defaultColWidth="9.140625" defaultRowHeight="15" x14ac:dyDescent="0.25"/>
  <cols>
    <col min="1" max="1" width="21.5703125" style="65" customWidth="1"/>
    <col min="2" max="2" width="15.85546875" style="65" bestFit="1" customWidth="1"/>
    <col min="3" max="3" width="15.28515625" style="65" customWidth="1"/>
    <col min="4" max="4" width="12" style="65" bestFit="1" customWidth="1"/>
    <col min="5" max="5" width="20.140625" style="65" bestFit="1" customWidth="1"/>
    <col min="6" max="7" width="4.85546875" style="65" bestFit="1" customWidth="1"/>
    <col min="8" max="8" width="3.42578125" style="65" bestFit="1" customWidth="1"/>
    <col min="9" max="9" width="10.7109375" style="65" bestFit="1" customWidth="1"/>
    <col min="10" max="10" width="4.85546875" style="65" bestFit="1" customWidth="1"/>
    <col min="11" max="11" width="32.7109375" style="65" bestFit="1" customWidth="1"/>
    <col min="12" max="12" width="15.5703125" style="65" bestFit="1" customWidth="1"/>
    <col min="13" max="13" width="5.5703125" style="65" bestFit="1" customWidth="1"/>
    <col min="14" max="19" width="4.85546875" style="65" bestFit="1" customWidth="1"/>
    <col min="20" max="20" width="30" style="65" bestFit="1" customWidth="1"/>
    <col min="21" max="21" width="5.5703125" style="65" bestFit="1" customWidth="1"/>
    <col min="22" max="22" width="29.140625" style="65" bestFit="1" customWidth="1"/>
    <col min="23" max="23" width="9.140625" style="65"/>
    <col min="24" max="24" width="4.85546875" style="65" bestFit="1" customWidth="1"/>
    <col min="25" max="25" width="12.85546875" style="65" customWidth="1"/>
    <col min="26" max="16384" width="9.140625" style="65"/>
  </cols>
  <sheetData>
    <row r="1" spans="1:25" s="50" customFormat="1" ht="15.75" x14ac:dyDescent="0.25">
      <c r="A1" s="57" t="s">
        <v>6</v>
      </c>
      <c r="B1" s="22" t="str">
        <f>""</f>
        <v/>
      </c>
      <c r="C1" s="22" t="str">
        <f>""</f>
        <v/>
      </c>
      <c r="D1" s="22" t="str">
        <f>""</f>
        <v/>
      </c>
      <c r="E1" s="22" t="str">
        <f>""</f>
        <v/>
      </c>
      <c r="F1" s="22" t="str">
        <f>""</f>
        <v/>
      </c>
      <c r="G1" s="22" t="str">
        <f>""</f>
        <v/>
      </c>
      <c r="H1" s="22" t="str">
        <f>""</f>
        <v/>
      </c>
      <c r="I1" s="22" t="str">
        <f>""</f>
        <v/>
      </c>
      <c r="J1" s="22" t="str">
        <f>""</f>
        <v/>
      </c>
      <c r="K1" s="22" t="str">
        <f>""</f>
        <v/>
      </c>
      <c r="L1" s="22" t="str">
        <f>""</f>
        <v/>
      </c>
      <c r="M1" s="22" t="str">
        <f>""</f>
        <v/>
      </c>
      <c r="N1" s="22" t="str">
        <f>""</f>
        <v/>
      </c>
      <c r="O1" s="22" t="str">
        <f>""</f>
        <v/>
      </c>
      <c r="P1" s="22" t="str">
        <f>""</f>
        <v/>
      </c>
      <c r="Q1" s="22" t="str">
        <f>""</f>
        <v/>
      </c>
      <c r="R1" s="22" t="str">
        <f>""</f>
        <v/>
      </c>
      <c r="S1" s="22" t="str">
        <f>""</f>
        <v/>
      </c>
      <c r="T1" s="22" t="str">
        <f>""</f>
        <v/>
      </c>
      <c r="U1" s="22" t="str">
        <f>""</f>
        <v/>
      </c>
      <c r="V1" s="22" t="str">
        <f>""</f>
        <v/>
      </c>
      <c r="W1" s="22" t="str">
        <f>""</f>
        <v/>
      </c>
      <c r="X1" s="22" t="str">
        <f>""</f>
        <v/>
      </c>
      <c r="Y1" s="22" t="str">
        <f>""</f>
        <v/>
      </c>
    </row>
    <row r="2" spans="1:25" s="50" customFormat="1" ht="90" x14ac:dyDescent="0.25">
      <c r="A2" s="55" t="s">
        <v>148</v>
      </c>
      <c r="B2" s="34">
        <v>0</v>
      </c>
      <c r="C2" s="24" t="s">
        <v>128</v>
      </c>
      <c r="D2" s="24" t="str">
        <f>""</f>
        <v/>
      </c>
      <c r="E2" s="34" t="str">
        <f>"$0"</f>
        <v>$0</v>
      </c>
      <c r="F2" s="34" t="str">
        <f>"$0"</f>
        <v>$0</v>
      </c>
      <c r="G2" s="34" t="str">
        <f>"$0"</f>
        <v>$0</v>
      </c>
      <c r="H2" s="34" t="str">
        <f t="shared" ref="H2:J6" si="0">"$0"</f>
        <v>$0</v>
      </c>
      <c r="I2" s="42" t="str">
        <f t="shared" si="0"/>
        <v>$0</v>
      </c>
      <c r="J2" s="34" t="str">
        <f t="shared" si="0"/>
        <v>$0</v>
      </c>
      <c r="K2" s="76" t="s">
        <v>149</v>
      </c>
      <c r="L2" s="34" t="str">
        <f t="shared" ref="L2:L6" si="1">"$0"</f>
        <v>$0</v>
      </c>
      <c r="M2" s="35" t="str">
        <f t="shared" ref="M2:M6" si="2">"$100"</f>
        <v>$100</v>
      </c>
      <c r="N2" s="35" t="str">
        <f t="shared" ref="N2:S2" si="3">"$0"</f>
        <v>$0</v>
      </c>
      <c r="O2" s="34" t="str">
        <f t="shared" si="3"/>
        <v>$0</v>
      </c>
      <c r="P2" s="34" t="str">
        <f t="shared" si="3"/>
        <v>$0</v>
      </c>
      <c r="Q2" s="34" t="str">
        <f t="shared" si="3"/>
        <v>$0</v>
      </c>
      <c r="R2" s="35" t="str">
        <f t="shared" si="3"/>
        <v>$0</v>
      </c>
      <c r="S2" s="34" t="str">
        <f t="shared" si="3"/>
        <v>$0</v>
      </c>
      <c r="T2" s="59" t="s">
        <v>54</v>
      </c>
      <c r="U2" s="35" t="str">
        <f t="shared" ref="U2:U6" si="4">"$50"</f>
        <v>$50</v>
      </c>
      <c r="V2" s="59" t="s">
        <v>55</v>
      </c>
      <c r="W2" s="36" t="s">
        <v>150</v>
      </c>
      <c r="X2" s="34" t="str">
        <f>"$0"</f>
        <v>$0</v>
      </c>
      <c r="Y2" s="63" t="s">
        <v>151</v>
      </c>
    </row>
    <row r="3" spans="1:25" s="50" customFormat="1" ht="90" x14ac:dyDescent="0.25">
      <c r="A3" s="55" t="s">
        <v>152</v>
      </c>
      <c r="B3" s="34">
        <v>0</v>
      </c>
      <c r="C3" s="42" t="s">
        <v>128</v>
      </c>
      <c r="D3" s="24" t="str">
        <f>""</f>
        <v/>
      </c>
      <c r="E3" s="34" t="str">
        <f>"$10"</f>
        <v>$10</v>
      </c>
      <c r="F3" s="34" t="str">
        <f>"$10"</f>
        <v>$10</v>
      </c>
      <c r="G3" s="34" t="str">
        <f>"$10"</f>
        <v>$10</v>
      </c>
      <c r="H3" s="34" t="str">
        <f t="shared" si="0"/>
        <v>$0</v>
      </c>
      <c r="I3" s="42" t="str">
        <f t="shared" si="0"/>
        <v>$0</v>
      </c>
      <c r="J3" s="34" t="str">
        <f t="shared" si="0"/>
        <v>$0</v>
      </c>
      <c r="K3" s="76" t="s">
        <v>149</v>
      </c>
      <c r="L3" s="34" t="str">
        <f t="shared" si="1"/>
        <v>$0</v>
      </c>
      <c r="M3" s="35" t="str">
        <f t="shared" si="2"/>
        <v>$100</v>
      </c>
      <c r="N3" s="35" t="str">
        <f>"$0"</f>
        <v>$0</v>
      </c>
      <c r="O3" s="43" t="str">
        <f>"$10"</f>
        <v>$10</v>
      </c>
      <c r="P3" s="34" t="str">
        <f>"$10"</f>
        <v>$10</v>
      </c>
      <c r="Q3" s="34" t="str">
        <f>"$10"</f>
        <v>$10</v>
      </c>
      <c r="R3" s="35" t="str">
        <f>"$0"</f>
        <v>$0</v>
      </c>
      <c r="S3" s="43" t="str">
        <f>"$10"</f>
        <v>$10</v>
      </c>
      <c r="T3" s="59" t="s">
        <v>54</v>
      </c>
      <c r="U3" s="35" t="str">
        <f t="shared" si="4"/>
        <v>$50</v>
      </c>
      <c r="V3" s="59" t="s">
        <v>55</v>
      </c>
      <c r="W3" s="36" t="s">
        <v>150</v>
      </c>
      <c r="X3" s="35" t="str">
        <f>"$10"</f>
        <v>$10</v>
      </c>
      <c r="Y3" s="63" t="s">
        <v>151</v>
      </c>
    </row>
    <row r="4" spans="1:25" s="50" customFormat="1" ht="90" x14ac:dyDescent="0.25">
      <c r="A4" s="55" t="s">
        <v>153</v>
      </c>
      <c r="B4" s="34">
        <v>0</v>
      </c>
      <c r="C4" s="24" t="s">
        <v>128</v>
      </c>
      <c r="D4" s="24" t="str">
        <f>""</f>
        <v/>
      </c>
      <c r="E4" s="34" t="str">
        <f>"$15"</f>
        <v>$15</v>
      </c>
      <c r="F4" s="34" t="str">
        <f>"$15"</f>
        <v>$15</v>
      </c>
      <c r="G4" s="34" t="str">
        <f>"$15"</f>
        <v>$15</v>
      </c>
      <c r="H4" s="34" t="str">
        <f t="shared" si="0"/>
        <v>$0</v>
      </c>
      <c r="I4" s="42" t="str">
        <f t="shared" si="0"/>
        <v>$0</v>
      </c>
      <c r="J4" s="34" t="str">
        <f t="shared" si="0"/>
        <v>$0</v>
      </c>
      <c r="K4" s="76" t="s">
        <v>149</v>
      </c>
      <c r="L4" s="34" t="str">
        <f t="shared" si="1"/>
        <v>$0</v>
      </c>
      <c r="M4" s="35" t="str">
        <f t="shared" si="2"/>
        <v>$100</v>
      </c>
      <c r="N4" s="35" t="str">
        <f>"$0"</f>
        <v>$0</v>
      </c>
      <c r="O4" s="43" t="str">
        <f>"$15"</f>
        <v>$15</v>
      </c>
      <c r="P4" s="34" t="str">
        <f>"$15"</f>
        <v>$15</v>
      </c>
      <c r="Q4" s="34" t="str">
        <f>"$15"</f>
        <v>$15</v>
      </c>
      <c r="R4" s="35" t="str">
        <f>"$0"</f>
        <v>$0</v>
      </c>
      <c r="S4" s="43" t="str">
        <f>"$15"</f>
        <v>$15</v>
      </c>
      <c r="T4" s="62" t="s">
        <v>54</v>
      </c>
      <c r="U4" s="35" t="str">
        <f t="shared" si="4"/>
        <v>$50</v>
      </c>
      <c r="V4" s="62" t="s">
        <v>55</v>
      </c>
      <c r="W4" s="36" t="s">
        <v>150</v>
      </c>
      <c r="X4" s="35" t="str">
        <f>"$15"</f>
        <v>$15</v>
      </c>
      <c r="Y4" s="63" t="s">
        <v>151</v>
      </c>
    </row>
    <row r="5" spans="1:25" s="50" customFormat="1" ht="90" x14ac:dyDescent="0.25">
      <c r="A5" s="55" t="s">
        <v>154</v>
      </c>
      <c r="B5" s="34">
        <v>0</v>
      </c>
      <c r="C5" s="42" t="s">
        <v>128</v>
      </c>
      <c r="D5" s="24" t="str">
        <f>""</f>
        <v/>
      </c>
      <c r="E5" s="34" t="str">
        <f>"$20"</f>
        <v>$20</v>
      </c>
      <c r="F5" s="34" t="str">
        <f>"$20"</f>
        <v>$20</v>
      </c>
      <c r="G5" s="34" t="str">
        <f>"$20"</f>
        <v>$20</v>
      </c>
      <c r="H5" s="34" t="str">
        <f t="shared" si="0"/>
        <v>$0</v>
      </c>
      <c r="I5" s="42" t="str">
        <f t="shared" si="0"/>
        <v>$0</v>
      </c>
      <c r="J5" s="34" t="str">
        <f t="shared" si="0"/>
        <v>$0</v>
      </c>
      <c r="K5" s="76" t="s">
        <v>149</v>
      </c>
      <c r="L5" s="34" t="str">
        <f t="shared" si="1"/>
        <v>$0</v>
      </c>
      <c r="M5" s="35" t="str">
        <f t="shared" si="2"/>
        <v>$100</v>
      </c>
      <c r="N5" s="34" t="str">
        <f>"$0"</f>
        <v>$0</v>
      </c>
      <c r="O5" s="42" t="str">
        <f>"$20"</f>
        <v>$20</v>
      </c>
      <c r="P5" s="34" t="str">
        <f>"$20"</f>
        <v>$20</v>
      </c>
      <c r="Q5" s="34" t="str">
        <f>"$20"</f>
        <v>$20</v>
      </c>
      <c r="R5" s="35" t="str">
        <f>"$0"</f>
        <v>$0</v>
      </c>
      <c r="S5" s="43" t="str">
        <f>"$20"</f>
        <v>$20</v>
      </c>
      <c r="T5" s="59" t="s">
        <v>54</v>
      </c>
      <c r="U5" s="35" t="str">
        <f t="shared" si="4"/>
        <v>$50</v>
      </c>
      <c r="V5" s="59" t="s">
        <v>55</v>
      </c>
      <c r="W5" s="36" t="s">
        <v>150</v>
      </c>
      <c r="X5" s="35" t="str">
        <f>"$20"</f>
        <v>$20</v>
      </c>
      <c r="Y5" s="63" t="s">
        <v>151</v>
      </c>
    </row>
    <row r="6" spans="1:25" s="50" customFormat="1" ht="90" x14ac:dyDescent="0.25">
      <c r="A6" s="55" t="s">
        <v>155</v>
      </c>
      <c r="B6" s="34">
        <v>0</v>
      </c>
      <c r="C6" s="42" t="s">
        <v>128</v>
      </c>
      <c r="D6" s="24" t="str">
        <f>""</f>
        <v/>
      </c>
      <c r="E6" s="34" t="str">
        <f>"$30"</f>
        <v>$30</v>
      </c>
      <c r="F6" s="34" t="str">
        <f>"$30"</f>
        <v>$30</v>
      </c>
      <c r="G6" s="34" t="str">
        <f>"$30"</f>
        <v>$30</v>
      </c>
      <c r="H6" s="34" t="str">
        <f t="shared" si="0"/>
        <v>$0</v>
      </c>
      <c r="I6" s="42" t="str">
        <f t="shared" si="0"/>
        <v>$0</v>
      </c>
      <c r="J6" s="34" t="str">
        <f t="shared" si="0"/>
        <v>$0</v>
      </c>
      <c r="K6" s="76" t="s">
        <v>149</v>
      </c>
      <c r="L6" s="34" t="str">
        <f t="shared" si="1"/>
        <v>$0</v>
      </c>
      <c r="M6" s="35" t="str">
        <f t="shared" si="2"/>
        <v>$100</v>
      </c>
      <c r="N6" s="34" t="str">
        <f>"$0"</f>
        <v>$0</v>
      </c>
      <c r="O6" s="42" t="str">
        <f>"$30"</f>
        <v>$30</v>
      </c>
      <c r="P6" s="34" t="str">
        <f>"$30"</f>
        <v>$30</v>
      </c>
      <c r="Q6" s="34" t="str">
        <f>"$30"</f>
        <v>$30</v>
      </c>
      <c r="R6" s="35" t="str">
        <f>"$0"</f>
        <v>$0</v>
      </c>
      <c r="S6" s="43" t="str">
        <f>"$30"</f>
        <v>$30</v>
      </c>
      <c r="T6" s="59" t="s">
        <v>54</v>
      </c>
      <c r="U6" s="35" t="str">
        <f t="shared" si="4"/>
        <v>$50</v>
      </c>
      <c r="V6" s="59" t="s">
        <v>55</v>
      </c>
      <c r="W6" s="36" t="s">
        <v>150</v>
      </c>
      <c r="X6" s="35" t="str">
        <f>"$30"</f>
        <v>$30</v>
      </c>
      <c r="Y6" s="63" t="s">
        <v>151</v>
      </c>
    </row>
    <row r="7" spans="1:25" s="50" customFormat="1" ht="90" x14ac:dyDescent="0.25">
      <c r="A7" s="55" t="s">
        <v>156</v>
      </c>
      <c r="B7" s="34" t="s">
        <v>157</v>
      </c>
      <c r="C7" s="42" t="s">
        <v>89</v>
      </c>
      <c r="D7" s="24" t="str">
        <f>""</f>
        <v/>
      </c>
      <c r="E7" s="34" t="str">
        <f t="shared" ref="E7:G8" si="5">"$20"</f>
        <v>$20</v>
      </c>
      <c r="F7" s="34" t="str">
        <f t="shared" si="5"/>
        <v>$20</v>
      </c>
      <c r="G7" s="34" t="str">
        <f t="shared" si="5"/>
        <v>$20</v>
      </c>
      <c r="H7" s="34" t="str">
        <f>"$0"</f>
        <v>$0</v>
      </c>
      <c r="I7" s="64" t="s">
        <v>158</v>
      </c>
      <c r="J7" s="34" t="str">
        <f>"$10"</f>
        <v>$10</v>
      </c>
      <c r="K7" s="76" t="s">
        <v>149</v>
      </c>
      <c r="L7" s="27" t="s">
        <v>62</v>
      </c>
      <c r="M7" s="36" t="str">
        <f t="shared" ref="M7:S7" si="6">"10%"</f>
        <v>10%</v>
      </c>
      <c r="N7" s="36" t="str">
        <f t="shared" si="6"/>
        <v>10%</v>
      </c>
      <c r="O7" s="36" t="str">
        <f t="shared" si="6"/>
        <v>10%</v>
      </c>
      <c r="P7" s="36" t="str">
        <f t="shared" si="6"/>
        <v>10%</v>
      </c>
      <c r="Q7" s="36" t="str">
        <f t="shared" si="6"/>
        <v>10%</v>
      </c>
      <c r="R7" s="36" t="str">
        <f t="shared" si="6"/>
        <v>10%</v>
      </c>
      <c r="S7" s="36" t="str">
        <f t="shared" si="6"/>
        <v>10%</v>
      </c>
      <c r="T7" s="59" t="s">
        <v>54</v>
      </c>
      <c r="U7" s="35" t="str">
        <f>"$150"</f>
        <v>$150</v>
      </c>
      <c r="V7" s="59" t="s">
        <v>55</v>
      </c>
      <c r="W7" s="36" t="str">
        <f>"20%"</f>
        <v>20%</v>
      </c>
      <c r="X7" s="35" t="str">
        <f>"$20"</f>
        <v>$20</v>
      </c>
      <c r="Y7" s="63" t="s">
        <v>151</v>
      </c>
    </row>
    <row r="8" spans="1:25" s="50" customFormat="1" ht="90" x14ac:dyDescent="0.25">
      <c r="A8" s="56" t="s">
        <v>159</v>
      </c>
      <c r="B8" s="37" t="s">
        <v>160</v>
      </c>
      <c r="C8" s="42" t="s">
        <v>89</v>
      </c>
      <c r="D8" s="24" t="str">
        <f>""</f>
        <v/>
      </c>
      <c r="E8" s="34" t="str">
        <f t="shared" si="5"/>
        <v>$20</v>
      </c>
      <c r="F8" s="34" t="str">
        <f t="shared" si="5"/>
        <v>$20</v>
      </c>
      <c r="G8" s="34" t="str">
        <f t="shared" si="5"/>
        <v>$20</v>
      </c>
      <c r="H8" s="34" t="str">
        <f>"$0"</f>
        <v>$0</v>
      </c>
      <c r="I8" s="64" t="s">
        <v>161</v>
      </c>
      <c r="J8" s="34" t="str">
        <f>"$10"</f>
        <v>$10</v>
      </c>
      <c r="K8" s="76" t="s">
        <v>149</v>
      </c>
      <c r="L8" s="27" t="s">
        <v>62</v>
      </c>
      <c r="M8" s="36" t="str">
        <f t="shared" ref="M8:S8" si="7">"20%"</f>
        <v>20%</v>
      </c>
      <c r="N8" s="36" t="str">
        <f t="shared" si="7"/>
        <v>20%</v>
      </c>
      <c r="O8" s="36" t="str">
        <f t="shared" si="7"/>
        <v>20%</v>
      </c>
      <c r="P8" s="36" t="str">
        <f t="shared" si="7"/>
        <v>20%</v>
      </c>
      <c r="Q8" s="36" t="str">
        <f t="shared" si="7"/>
        <v>20%</v>
      </c>
      <c r="R8" s="36" t="str">
        <f t="shared" si="7"/>
        <v>20%</v>
      </c>
      <c r="S8" s="36" t="str">
        <f t="shared" si="7"/>
        <v>20%</v>
      </c>
      <c r="T8" s="59" t="s">
        <v>54</v>
      </c>
      <c r="U8" s="34" t="str">
        <f>"$150"</f>
        <v>$150</v>
      </c>
      <c r="V8" s="59" t="s">
        <v>55</v>
      </c>
      <c r="W8" s="36" t="str">
        <f>"20%"</f>
        <v>20%</v>
      </c>
      <c r="X8" s="35" t="str">
        <f>"$20"</f>
        <v>$20</v>
      </c>
      <c r="Y8" s="63" t="s">
        <v>151</v>
      </c>
    </row>
    <row r="9" spans="1:25" s="50" customFormat="1" x14ac:dyDescent="0.25">
      <c r="A9" s="55" t="s">
        <v>162</v>
      </c>
      <c r="B9" s="63" t="s">
        <v>122</v>
      </c>
      <c r="C9" s="24" t="s">
        <v>123</v>
      </c>
      <c r="D9" s="58" t="s">
        <v>98</v>
      </c>
      <c r="E9" s="34" t="s">
        <v>99</v>
      </c>
      <c r="F9" s="34" t="str">
        <f t="shared" ref="F9:G10" si="8">"10%"</f>
        <v>10%</v>
      </c>
      <c r="G9" s="34" t="str">
        <f t="shared" si="8"/>
        <v>10%</v>
      </c>
      <c r="H9" s="34" t="str">
        <f>"$0"</f>
        <v>$0</v>
      </c>
      <c r="I9" s="36">
        <v>0.1</v>
      </c>
      <c r="J9" s="34" t="str">
        <f>"10%"</f>
        <v>10%</v>
      </c>
      <c r="K9" s="76" t="s">
        <v>149</v>
      </c>
      <c r="L9" s="27" t="s">
        <v>62</v>
      </c>
      <c r="M9" s="34" t="str">
        <f t="shared" ref="M9:S10" si="9">"10%"</f>
        <v>10%</v>
      </c>
      <c r="N9" s="34" t="str">
        <f t="shared" si="9"/>
        <v>10%</v>
      </c>
      <c r="O9" s="34" t="str">
        <f t="shared" si="9"/>
        <v>10%</v>
      </c>
      <c r="P9" s="34" t="str">
        <f t="shared" si="9"/>
        <v>10%</v>
      </c>
      <c r="Q9" s="34" t="str">
        <f t="shared" si="9"/>
        <v>10%</v>
      </c>
      <c r="R9" s="34" t="str">
        <f t="shared" si="9"/>
        <v>10%</v>
      </c>
      <c r="S9" s="34" t="str">
        <f t="shared" si="9"/>
        <v>10%</v>
      </c>
      <c r="T9" s="59" t="s">
        <v>163</v>
      </c>
      <c r="U9" s="34" t="str">
        <f>"10%"</f>
        <v>10%</v>
      </c>
      <c r="V9" s="63" t="s">
        <v>164</v>
      </c>
      <c r="W9" s="34" t="str">
        <f>"10%"</f>
        <v>10%</v>
      </c>
      <c r="X9" s="34" t="str">
        <f>"10%"</f>
        <v>10%</v>
      </c>
      <c r="Y9" s="63" t="s">
        <v>164</v>
      </c>
    </row>
    <row r="10" spans="1:25" s="50" customFormat="1" x14ac:dyDescent="0.25">
      <c r="A10" s="55" t="s">
        <v>101</v>
      </c>
      <c r="B10" s="63" t="s">
        <v>165</v>
      </c>
      <c r="C10" s="42" t="s">
        <v>103</v>
      </c>
      <c r="D10" s="58" t="s">
        <v>98</v>
      </c>
      <c r="E10" s="34" t="s">
        <v>99</v>
      </c>
      <c r="F10" s="34" t="str">
        <f t="shared" si="8"/>
        <v>10%</v>
      </c>
      <c r="G10" s="34" t="str">
        <f t="shared" si="8"/>
        <v>10%</v>
      </c>
      <c r="H10" s="34" t="str">
        <f>"$0"</f>
        <v>$0</v>
      </c>
      <c r="I10" s="36">
        <v>0.1</v>
      </c>
      <c r="J10" s="34" t="str">
        <f>"10%"</f>
        <v>10%</v>
      </c>
      <c r="K10" s="76" t="s">
        <v>149</v>
      </c>
      <c r="L10" s="27" t="s">
        <v>62</v>
      </c>
      <c r="M10" s="34" t="str">
        <f t="shared" si="9"/>
        <v>10%</v>
      </c>
      <c r="N10" s="34" t="str">
        <f t="shared" si="9"/>
        <v>10%</v>
      </c>
      <c r="O10" s="34" t="str">
        <f t="shared" si="9"/>
        <v>10%</v>
      </c>
      <c r="P10" s="34" t="str">
        <f t="shared" si="9"/>
        <v>10%</v>
      </c>
      <c r="Q10" s="34" t="str">
        <f t="shared" si="9"/>
        <v>10%</v>
      </c>
      <c r="R10" s="34" t="str">
        <f t="shared" si="9"/>
        <v>10%</v>
      </c>
      <c r="S10" s="34" t="str">
        <f t="shared" si="9"/>
        <v>10%</v>
      </c>
      <c r="T10" s="59" t="s">
        <v>163</v>
      </c>
      <c r="U10" s="34" t="str">
        <f>"10%"</f>
        <v>10%</v>
      </c>
      <c r="V10" s="63" t="s">
        <v>164</v>
      </c>
      <c r="W10" s="34" t="str">
        <f>"10%"</f>
        <v>10%</v>
      </c>
      <c r="X10" s="34" t="str">
        <f>"10%"</f>
        <v>10%</v>
      </c>
      <c r="Y10" s="63" t="s">
        <v>164</v>
      </c>
    </row>
    <row r="11" spans="1:25" s="50" customFormat="1" x14ac:dyDescent="0.25">
      <c r="A11" s="55" t="s">
        <v>104</v>
      </c>
      <c r="B11" s="63" t="s">
        <v>103</v>
      </c>
      <c r="C11" s="64" t="s">
        <v>166</v>
      </c>
      <c r="D11" s="24" t="s">
        <v>98</v>
      </c>
      <c r="E11" s="34" t="s">
        <v>167</v>
      </c>
      <c r="F11" s="34" t="str">
        <f>"20%"</f>
        <v>20%</v>
      </c>
      <c r="G11" s="34" t="str">
        <f>"20%"</f>
        <v>20%</v>
      </c>
      <c r="H11" s="34" t="str">
        <f>"$0"</f>
        <v>$0</v>
      </c>
      <c r="I11" s="36">
        <v>0.2</v>
      </c>
      <c r="J11" s="34" t="str">
        <f>"20%"</f>
        <v>20%</v>
      </c>
      <c r="K11" s="76" t="s">
        <v>149</v>
      </c>
      <c r="L11" s="27" t="s">
        <v>62</v>
      </c>
      <c r="M11" s="34" t="str">
        <f t="shared" ref="M11:S11" si="10">"20%"</f>
        <v>20%</v>
      </c>
      <c r="N11" s="34" t="str">
        <f t="shared" si="10"/>
        <v>20%</v>
      </c>
      <c r="O11" s="34" t="str">
        <f t="shared" si="10"/>
        <v>20%</v>
      </c>
      <c r="P11" s="34" t="str">
        <f t="shared" si="10"/>
        <v>20%</v>
      </c>
      <c r="Q11" s="34" t="str">
        <f t="shared" si="10"/>
        <v>20%</v>
      </c>
      <c r="R11" s="34" t="str">
        <f t="shared" si="10"/>
        <v>20%</v>
      </c>
      <c r="S11" s="34" t="str">
        <f t="shared" si="10"/>
        <v>20%</v>
      </c>
      <c r="T11" s="59" t="s">
        <v>163</v>
      </c>
      <c r="U11" s="34" t="str">
        <f>"20%"</f>
        <v>20%</v>
      </c>
      <c r="V11" s="63" t="s">
        <v>164</v>
      </c>
      <c r="W11" s="34" t="str">
        <f>"20%"</f>
        <v>20%</v>
      </c>
      <c r="X11" s="34" t="str">
        <f>"20%"</f>
        <v>20%</v>
      </c>
      <c r="Y11" s="63" t="s">
        <v>164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STYPE xmlns="c6164e23-5f5c-47c5-89c9-1ff831cf2408" xsi:nil="true"/>
    <CARRIER_NAME xmlns="c6164e23-5f5c-47c5-89c9-1ff831cf2408" xsi:nil="true"/>
    <DOCYEAR xmlns="c6164e23-5f5c-47c5-89c9-1ff831cf2408" xsi:nil="true"/>
    <DOCMONTH xmlns="c6164e23-5f5c-47c5-89c9-1ff831cf2408" xsi:nil="true"/>
    <DisplayOrder xmlns="16ef019f-9aea-4d3f-ab65-1c42ecfd15c4" xsi:nil="true"/>
    <PRODCODE xmlns="c6164e23-5f5c-47c5-89c9-1ff831cf2408" xsi:nil="true"/>
    <ActualModifiedDate xmlns="c6164e23-5f5c-47c5-89c9-1ff831cf2408" xsi:nil="true"/>
    <ActualModifiedBy xmlns="c6164e23-5f5c-47c5-89c9-1ff831cf2408">
      <UserInfo>
        <DisplayName/>
        <AccountId xsi:nil="true"/>
        <AccountType/>
      </UserInfo>
    </ActualModifiedBy>
    <DOCDATE xmlns="c6164e23-5f5c-47c5-89c9-1ff831cf2408">20211001</DOCDAT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DD564E5B82A745B2975CA7E4FD3434" ma:contentTypeVersion="13" ma:contentTypeDescription="Create a new document." ma:contentTypeScope="" ma:versionID="c1d128531bedd96a0a34bea3d0fe305a">
  <xsd:schema xmlns:xsd="http://www.w3.org/2001/XMLSchema" xmlns:xs="http://www.w3.org/2001/XMLSchema" xmlns:p="http://schemas.microsoft.com/office/2006/metadata/properties" xmlns:ns2="16ef019f-9aea-4d3f-ab65-1c42ecfd15c4" xmlns:ns3="c6164e23-5f5c-47c5-89c9-1ff831cf2408" targetNamespace="http://schemas.microsoft.com/office/2006/metadata/properties" ma:root="true" ma:fieldsID="8fafac09c45a133a3aa8d7f92aa11376" ns2:_="" ns3:_="">
    <xsd:import namespace="16ef019f-9aea-4d3f-ab65-1c42ecfd15c4"/>
    <xsd:import namespace="c6164e23-5f5c-47c5-89c9-1ff831cf2408"/>
    <xsd:element name="properties">
      <xsd:complexType>
        <xsd:sequence>
          <xsd:element name="documentManagement">
            <xsd:complexType>
              <xsd:all>
                <xsd:element ref="ns2:DisplayOrder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3:INSTYPE" minOccurs="0"/>
                <xsd:element ref="ns3:CARRIER_NAME" minOccurs="0"/>
                <xsd:element ref="ns3:PRODCODE" minOccurs="0"/>
                <xsd:element ref="ns3:DOCYEAR" minOccurs="0"/>
                <xsd:element ref="ns3:DOCMONTH" minOccurs="0"/>
                <xsd:element ref="ns3:DOCDATE" minOccurs="0"/>
                <xsd:element ref="ns3:ActualModifiedBy" minOccurs="0"/>
                <xsd:element ref="ns3:ActualModified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ef019f-9aea-4d3f-ab65-1c42ecfd15c4" elementFormDefault="qualified">
    <xsd:import namespace="http://schemas.microsoft.com/office/2006/documentManagement/types"/>
    <xsd:import namespace="http://schemas.microsoft.com/office/infopath/2007/PartnerControls"/>
    <xsd:element name="DisplayOrder" ma:index="8" nillable="true" ma:displayName="DisplayOrder" ma:internalName="DisplayOrder">
      <xsd:simpleType>
        <xsd:restriction base="dms:Number"/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164e23-5f5c-47c5-89c9-1ff831cf2408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INSTYPE" ma:index="13" nillable="true" ma:displayName="INSTYPE" ma:internalName="INSTYPE">
      <xsd:simpleType>
        <xsd:restriction base="dms:Text">
          <xsd:maxLength value="255"/>
        </xsd:restriction>
      </xsd:simpleType>
    </xsd:element>
    <xsd:element name="CARRIER_NAME" ma:index="14" nillable="true" ma:displayName="CARRIER_NAME" ma:internalName="CARRIER_NAME">
      <xsd:simpleType>
        <xsd:restriction base="dms:Text">
          <xsd:maxLength value="255"/>
        </xsd:restriction>
      </xsd:simpleType>
    </xsd:element>
    <xsd:element name="PRODCODE" ma:index="15" nillable="true" ma:displayName="PRODCODE" ma:internalName="PRODCODE">
      <xsd:simpleType>
        <xsd:restriction base="dms:Text">
          <xsd:maxLength value="255"/>
        </xsd:restriction>
      </xsd:simpleType>
    </xsd:element>
    <xsd:element name="DOCYEAR" ma:index="16" nillable="true" ma:displayName="DOCYEAR" ma:internalName="DOCYEAR">
      <xsd:simpleType>
        <xsd:restriction base="dms:Number">
          <xsd:maxInclusive value="99999"/>
          <xsd:minInclusive value="0"/>
        </xsd:restriction>
      </xsd:simpleType>
    </xsd:element>
    <xsd:element name="DOCMONTH" ma:index="17" nillable="true" ma:displayName="DOCMONTH" ma:internalName="DOCMONTH">
      <xsd:simpleType>
        <xsd:restriction base="dms:Number">
          <xsd:maxInclusive value="99999"/>
          <xsd:minInclusive value="0"/>
        </xsd:restriction>
      </xsd:simpleType>
    </xsd:element>
    <xsd:element name="DOCDATE" ma:index="18" nillable="true" ma:displayName="DOCDATE" ma:internalName="DOCDATE">
      <xsd:simpleType>
        <xsd:restriction base="dms:Number">
          <xsd:maxInclusive value="99999"/>
          <xsd:minInclusive value="0"/>
        </xsd:restriction>
      </xsd:simpleType>
    </xsd:element>
    <xsd:element name="ActualModifiedBy" ma:index="19" nillable="true" ma:displayName="ActualModifiedBy" ma:list="UserInfo" ma:internalName="ActualModifi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ualModifiedDate" ma:index="20" nillable="true" ma:displayName="ActualModifiedDate" ma:format="DateTime" ma:internalName="Actual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BB3E29-13A7-4EC9-9063-A1AE711398BB}">
  <ds:schemaRefs>
    <ds:schemaRef ds:uri="http://schemas.microsoft.com/office/2006/metadata/properties"/>
    <ds:schemaRef ds:uri="http://schemas.microsoft.com/office/infopath/2007/PartnerControls"/>
    <ds:schemaRef ds:uri="c6164e23-5f5c-47c5-89c9-1ff831cf2408"/>
    <ds:schemaRef ds:uri="16ef019f-9aea-4d3f-ab65-1c42ecfd15c4"/>
  </ds:schemaRefs>
</ds:datastoreItem>
</file>

<file path=customXml/itemProps2.xml><?xml version="1.0" encoding="utf-8"?>
<ds:datastoreItem xmlns:ds="http://schemas.openxmlformats.org/officeDocument/2006/customXml" ds:itemID="{613A06D2-9857-4CD0-8184-2AF1990EC5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ef019f-9aea-4d3f-ab65-1c42ecfd15c4"/>
    <ds:schemaRef ds:uri="c6164e23-5f5c-47c5-89c9-1ff831cf24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D49D72D-12BD-4B42-843C-8BC3CE2976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SISC Plan Comparison-All Plans</vt:lpstr>
      <vt:lpstr>PPO Carriers</vt:lpstr>
      <vt:lpstr>HMO Carriers</vt:lpstr>
      <vt:lpstr>HMO Vivity</vt:lpstr>
      <vt:lpstr>PPO Anthem</vt:lpstr>
      <vt:lpstr>PPO Blue Shield</vt:lpstr>
      <vt:lpstr>HMO Anthem</vt:lpstr>
      <vt:lpstr>HMO Blue Shield</vt:lpstr>
      <vt:lpstr>HMO Kaiser</vt:lpstr>
      <vt:lpstr>PPO Anthem Rx</vt:lpstr>
      <vt:lpstr>PPO Blue Shield Rx</vt:lpstr>
      <vt:lpstr>HMO Anthem Rx</vt:lpstr>
      <vt:lpstr>HMO Vivity Rx</vt:lpstr>
      <vt:lpstr>HMO Blue Shield Rx</vt:lpstr>
      <vt:lpstr>HMO Kaiser Rx</vt:lpstr>
      <vt:lpstr>'SISC Plan Comparison-All Plans'!Print_Area</vt:lpstr>
      <vt:lpstr>'SISC Plan Comparison-All Plans'!Print_Titles</vt:lpstr>
    </vt:vector>
  </TitlesOfParts>
  <Manager/>
  <Company>KCSOS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Lyon</dc:creator>
  <cp:keywords/>
  <dc:description/>
  <cp:lastModifiedBy>Elizabeth Matheny</cp:lastModifiedBy>
  <cp:revision/>
  <cp:lastPrinted>2021-07-19T17:56:33Z</cp:lastPrinted>
  <dcterms:created xsi:type="dcterms:W3CDTF">2014-12-29T20:26:46Z</dcterms:created>
  <dcterms:modified xsi:type="dcterms:W3CDTF">2021-07-27T16:46:42Z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0x010100A7DD564E5B82A745B2975CA7E4FD3434</vt:lpwstr>
  </property>
</Properties>
</file>